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NUEVI\Contabilidad\2. Semestre 1 2020\"/>
    </mc:Choice>
  </mc:AlternateContent>
  <xr:revisionPtr revIDLastSave="0" documentId="8_{64229A73-1B5C-45FF-ACE5-CED9B4321529}" xr6:coauthVersionLast="45" xr6:coauthVersionMax="45" xr10:uidLastSave="{00000000-0000-0000-0000-000000000000}"/>
  <bookViews>
    <workbookView xWindow="-120" yWindow="-120" windowWidth="20730" windowHeight="11160" xr2:uid="{FB30897C-92CB-4950-929B-81C73DE81ED1}"/>
  </bookViews>
  <sheets>
    <sheet name="2020 sem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" i="1" l="1"/>
  <c r="D141" i="1"/>
  <c r="D140" i="1"/>
  <c r="C129" i="1"/>
  <c r="D122" i="1"/>
  <c r="D121" i="1"/>
  <c r="D123" i="1" s="1"/>
  <c r="E109" i="1"/>
  <c r="D126" i="1" s="1"/>
  <c r="E101" i="1"/>
  <c r="E99" i="1"/>
  <c r="E98" i="1"/>
  <c r="E100" i="1" s="1"/>
  <c r="E102" i="1" s="1"/>
  <c r="E96" i="1"/>
  <c r="E97" i="1" s="1"/>
  <c r="I91" i="1"/>
  <c r="I92" i="1" s="1"/>
  <c r="D127" i="1" s="1"/>
  <c r="I90" i="1"/>
  <c r="E90" i="1"/>
  <c r="E89" i="1"/>
  <c r="F87" i="1"/>
  <c r="H87" i="1" s="1"/>
  <c r="F86" i="1"/>
  <c r="H86" i="1" s="1"/>
  <c r="F85" i="1"/>
  <c r="E85" i="1"/>
  <c r="J84" i="1"/>
  <c r="H84" i="1"/>
  <c r="F84" i="1"/>
  <c r="F83" i="1" s="1"/>
  <c r="D125" i="1" s="1"/>
  <c r="D129" i="1" s="1"/>
  <c r="E83" i="1"/>
  <c r="E78" i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L1" i="1"/>
  <c r="K1" i="1"/>
  <c r="I84" i="1" l="1"/>
  <c r="I83" i="1" s="1"/>
  <c r="G84" i="1"/>
  <c r="E91" i="1"/>
  <c r="C132" i="1"/>
  <c r="C133" i="1" s="1"/>
  <c r="E122" i="1"/>
  <c r="E121" i="1"/>
  <c r="H85" i="1"/>
  <c r="E103" i="1"/>
  <c r="H83" i="1"/>
  <c r="G83" i="1" s="1"/>
  <c r="J83" i="1"/>
</calcChain>
</file>

<file path=xl/sharedStrings.xml><?xml version="1.0" encoding="utf-8"?>
<sst xmlns="http://schemas.openxmlformats.org/spreadsheetml/2006/main" count="300" uniqueCount="129">
  <si>
    <t>Fecha</t>
  </si>
  <si>
    <t>Importe</t>
  </si>
  <si>
    <t>Concepto</t>
  </si>
  <si>
    <t>Fondos totales</t>
  </si>
  <si>
    <t>Clasificación</t>
  </si>
  <si>
    <t>Notas 1</t>
  </si>
  <si>
    <t>Notas 2</t>
  </si>
  <si>
    <t>CALENDARIOS</t>
  </si>
  <si>
    <t>Impresión calendarios</t>
  </si>
  <si>
    <t>Campañas</t>
  </si>
  <si>
    <t>Calendarios 2020</t>
  </si>
  <si>
    <t>Proyectos</t>
  </si>
  <si>
    <t>Envíos postales - Correos</t>
  </si>
  <si>
    <t>calendarios AAJ</t>
  </si>
  <si>
    <t xml:space="preserve">Donación privada </t>
  </si>
  <si>
    <t>calendarios MMT</t>
  </si>
  <si>
    <t>calendarios CAP</t>
  </si>
  <si>
    <t>calendarios APMa</t>
  </si>
  <si>
    <t>Gastos de gestión</t>
  </si>
  <si>
    <t>calendarios AB</t>
  </si>
  <si>
    <t>Eventos</t>
  </si>
  <si>
    <t>calendarios CSA</t>
  </si>
  <si>
    <t>Calendarios ATA</t>
  </si>
  <si>
    <t>calendarios AAM</t>
  </si>
  <si>
    <t>calendarios SGG</t>
  </si>
  <si>
    <t>Donacion jfp</t>
  </si>
  <si>
    <t>Individual</t>
  </si>
  <si>
    <t>mensual</t>
  </si>
  <si>
    <t>Comisión bancaria</t>
  </si>
  <si>
    <t>Calendario</t>
  </si>
  <si>
    <t>Impresión trípticos</t>
  </si>
  <si>
    <t xml:space="preserve">Pastelerías </t>
  </si>
  <si>
    <t>Compra huchas</t>
  </si>
  <si>
    <t>Calendario ISJP</t>
  </si>
  <si>
    <t>Calendarios BV</t>
  </si>
  <si>
    <t>Donación wapsi</t>
  </si>
  <si>
    <t>Colectivo</t>
  </si>
  <si>
    <t>puntual</t>
  </si>
  <si>
    <t>Sellos</t>
  </si>
  <si>
    <t>Calendarios EG</t>
  </si>
  <si>
    <t>Compra mercadillo solidario RMMR</t>
  </si>
  <si>
    <t>Conociendo Azudoone</t>
  </si>
  <si>
    <t>Calendarios RMMR</t>
  </si>
  <si>
    <t>Calendario SGG</t>
  </si>
  <si>
    <t>Cuota psocia 000-000-006</t>
  </si>
  <si>
    <t>Personas socias</t>
  </si>
  <si>
    <t>Cuota psocia 000-000-011</t>
  </si>
  <si>
    <t>Cuota psocia 000-000-040</t>
  </si>
  <si>
    <t>Cuota psocia 000-000-041</t>
  </si>
  <si>
    <t>Donación MJFP</t>
  </si>
  <si>
    <t>Puntual</t>
  </si>
  <si>
    <t>Mensual</t>
  </si>
  <si>
    <t>Casa de apuestas</t>
  </si>
  <si>
    <t>Sonrío por ti</t>
  </si>
  <si>
    <t>Calendario BSS</t>
  </si>
  <si>
    <t>Panaderías de sinaí</t>
  </si>
  <si>
    <t>Panaderías Cerdanyola</t>
  </si>
  <si>
    <t>Calendario MSZ</t>
  </si>
  <si>
    <t>Cuota psocia 000-000-026</t>
  </si>
  <si>
    <t>Cuota psocia 000-000-032</t>
  </si>
  <si>
    <t>Cuota psocia 000-000-033</t>
  </si>
  <si>
    <t>Cuota psocia 000-000-034</t>
  </si>
  <si>
    <t>Cuota psocia 000-000-035</t>
  </si>
  <si>
    <t>Cuota psocia 000-000-036</t>
  </si>
  <si>
    <t>Cuota psocia 000-000-037</t>
  </si>
  <si>
    <t>Cuota psocia 000-000-038</t>
  </si>
  <si>
    <t xml:space="preserve">Comisión bancaria </t>
  </si>
  <si>
    <t>Donación FPA</t>
  </si>
  <si>
    <t>Familia</t>
  </si>
  <si>
    <t>Material escolar JGA</t>
  </si>
  <si>
    <t>Material escolar</t>
  </si>
  <si>
    <t>Cuota psocia 000-000-012</t>
  </si>
  <si>
    <t>Cuota psocia 000-000-014</t>
  </si>
  <si>
    <t>Cuota psocia 000-000-015</t>
  </si>
  <si>
    <t>Cuota psocia 000-000-016</t>
  </si>
  <si>
    <t>Donación BSS</t>
  </si>
  <si>
    <t>Cuota psocia 000-000-020</t>
  </si>
  <si>
    <t>Cuota psocia 000-000-021</t>
  </si>
  <si>
    <t>Cuota psocia 000-000-022</t>
  </si>
  <si>
    <t>Pago Ghana mercadillo solidario</t>
  </si>
  <si>
    <t>Calendarios venta privada</t>
  </si>
  <si>
    <t>Cuota psocia 000-000-042</t>
  </si>
  <si>
    <t>Cuota psocia 000-000-043</t>
  </si>
  <si>
    <t xml:space="preserve">Número </t>
  </si>
  <si>
    <t>Nombre</t>
  </si>
  <si>
    <t>"Mejora de las condiciones educativas de la comunidad de Azudoone"</t>
  </si>
  <si>
    <t>Gastos directos</t>
  </si>
  <si>
    <t>Gastos indirectos</t>
  </si>
  <si>
    <t>Total</t>
  </si>
  <si>
    <t>Donaciones/ subvenciones</t>
  </si>
  <si>
    <t>Tipo</t>
  </si>
  <si>
    <t>Cantidad</t>
  </si>
  <si>
    <t>Carácter</t>
  </si>
  <si>
    <t>Periódico</t>
  </si>
  <si>
    <t>Públicas</t>
  </si>
  <si>
    <t>-</t>
  </si>
  <si>
    <t>Privadas</t>
  </si>
  <si>
    <t>Colectivas</t>
  </si>
  <si>
    <t>Total colectivas</t>
  </si>
  <si>
    <t xml:space="preserve">Familia </t>
  </si>
  <si>
    <t>Otras</t>
  </si>
  <si>
    <t>Inversión</t>
  </si>
  <si>
    <t>Beneficios brutos</t>
  </si>
  <si>
    <t>Beneficios netos</t>
  </si>
  <si>
    <t>Beneficio bruto</t>
  </si>
  <si>
    <t>Mercadillo solidario</t>
  </si>
  <si>
    <t>beneficio neto</t>
  </si>
  <si>
    <t>Pulseras "sonrío por ti"</t>
  </si>
  <si>
    <t>La panadería de Sinaí</t>
  </si>
  <si>
    <t>Pastelerías</t>
  </si>
  <si>
    <t xml:space="preserve">Inversión </t>
  </si>
  <si>
    <t>Nuevas personas socias</t>
  </si>
  <si>
    <t>Nº de personas socias a final del semestre</t>
  </si>
  <si>
    <t>Total ingresos por personas socias</t>
  </si>
  <si>
    <t>Por meses</t>
  </si>
  <si>
    <t>Nº personas socias</t>
  </si>
  <si>
    <t>enero</t>
  </si>
  <si>
    <t>febrero</t>
  </si>
  <si>
    <t>marzo</t>
  </si>
  <si>
    <t>abril</t>
  </si>
  <si>
    <t>mayo</t>
  </si>
  <si>
    <t>junio</t>
  </si>
  <si>
    <t>Gastos de gestión 2019</t>
  </si>
  <si>
    <t>Material de oficina</t>
  </si>
  <si>
    <t>Mantenimiento de cuentas bancarias</t>
  </si>
  <si>
    <t>Ingresos semestre 1 2020</t>
  </si>
  <si>
    <t>Gastos semestre 1 2020</t>
  </si>
  <si>
    <t>Ingresos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</si>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</sst>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66CC"/>
      </left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thick">
        <color rgb="FFFF66CC"/>
      </left>
      <right style="thick">
        <color rgb="FFFF66CC"/>
      </right>
      <top style="thick">
        <color rgb="FFFF66CC"/>
      </top>
      <bottom style="thick">
        <color rgb="FFFF66CC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/>
      <right style="medium">
        <color rgb="FF92D050"/>
      </right>
      <top/>
      <bottom/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medium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medium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medium">
        <color rgb="FF009999"/>
      </left>
      <right style="medium">
        <color rgb="FF009999"/>
      </right>
      <top/>
      <bottom style="medium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14" fontId="0" fillId="0" borderId="0" xfId="0" applyNumberFormat="1"/>
    <xf numFmtId="4" fontId="0" fillId="0" borderId="0" xfId="0" applyNumberFormat="1"/>
    <xf numFmtId="0" fontId="0" fillId="2" borderId="2" xfId="0" applyFill="1" applyBorder="1"/>
    <xf numFmtId="0" fontId="4" fillId="3" borderId="0" xfId="0" applyFont="1" applyFill="1"/>
    <xf numFmtId="0" fontId="4" fillId="0" borderId="0" xfId="0" applyFont="1"/>
    <xf numFmtId="0" fontId="0" fillId="4" borderId="0" xfId="0" applyFill="1"/>
    <xf numFmtId="0" fontId="0" fillId="2" borderId="0" xfId="0" applyFill="1"/>
    <xf numFmtId="0" fontId="0" fillId="6" borderId="3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4" fillId="9" borderId="0" xfId="0" applyFont="1" applyFill="1"/>
    <xf numFmtId="0" fontId="6" fillId="10" borderId="0" xfId="0" applyFont="1" applyFill="1"/>
    <xf numFmtId="0" fontId="4" fillId="5" borderId="0" xfId="0" applyFont="1" applyFill="1"/>
    <xf numFmtId="0" fontId="4" fillId="11" borderId="0" xfId="0" applyFont="1" applyFill="1"/>
    <xf numFmtId="0" fontId="0" fillId="6" borderId="4" xfId="0" applyFill="1" applyBorder="1"/>
    <xf numFmtId="0" fontId="4" fillId="12" borderId="0" xfId="0" applyFont="1" applyFill="1"/>
    <xf numFmtId="0" fontId="2" fillId="4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0" fillId="13" borderId="6" xfId="0" applyFill="1" applyBorder="1"/>
    <xf numFmtId="0" fontId="0" fillId="13" borderId="7" xfId="0" applyFill="1" applyBorder="1"/>
    <xf numFmtId="0" fontId="2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Border="1"/>
    <xf numFmtId="0" fontId="0" fillId="0" borderId="9" xfId="0" applyBorder="1"/>
    <xf numFmtId="9" fontId="0" fillId="0" borderId="9" xfId="2" applyFont="1" applyBorder="1"/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4" borderId="11" xfId="0" applyFont="1" applyFill="1" applyBorder="1"/>
    <xf numFmtId="44" fontId="2" fillId="4" borderId="11" xfId="1" applyFont="1" applyFill="1" applyBorder="1"/>
    <xf numFmtId="0" fontId="0" fillId="0" borderId="12" xfId="0" applyBorder="1"/>
    <xf numFmtId="0" fontId="4" fillId="6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6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25" xfId="2" quotePrefix="1" applyFont="1" applyBorder="1"/>
    <xf numFmtId="44" fontId="0" fillId="0" borderId="26" xfId="1" quotePrefix="1" applyFont="1" applyBorder="1"/>
    <xf numFmtId="44" fontId="0" fillId="0" borderId="27" xfId="1" quotePrefix="1" applyFont="1" applyBorder="1"/>
    <xf numFmtId="0" fontId="4" fillId="6" borderId="0" xfId="0" applyFont="1" applyFill="1"/>
    <xf numFmtId="44" fontId="4" fillId="6" borderId="0" xfId="1" applyFont="1" applyFill="1" applyBorder="1"/>
    <xf numFmtId="10" fontId="4" fillId="6" borderId="25" xfId="2" applyNumberFormat="1" applyFont="1" applyFill="1" applyBorder="1"/>
    <xf numFmtId="44" fontId="0" fillId="6" borderId="26" xfId="1" applyFont="1" applyFill="1" applyBorder="1"/>
    <xf numFmtId="44" fontId="0" fillId="6" borderId="27" xfId="1" applyFont="1" applyFill="1" applyBorder="1"/>
    <xf numFmtId="10" fontId="0" fillId="0" borderId="25" xfId="2" applyNumberFormat="1" applyFont="1" applyBorder="1"/>
    <xf numFmtId="44" fontId="0" fillId="0" borderId="26" xfId="1" applyFont="1" applyBorder="1"/>
    <xf numFmtId="44" fontId="0" fillId="0" borderId="27" xfId="1" applyFont="1" applyBorder="1"/>
    <xf numFmtId="0" fontId="0" fillId="0" borderId="0" xfId="0" applyAlignment="1">
      <alignment horizontal="left" vertical="center"/>
    </xf>
    <xf numFmtId="0" fontId="4" fillId="14" borderId="0" xfId="0" applyFont="1" applyFill="1"/>
    <xf numFmtId="0" fontId="0" fillId="14" borderId="0" xfId="0" applyFill="1"/>
    <xf numFmtId="44" fontId="0" fillId="14" borderId="0" xfId="1" applyFont="1" applyFill="1" applyBorder="1"/>
    <xf numFmtId="9" fontId="0" fillId="14" borderId="25" xfId="2" applyFont="1" applyFill="1" applyBorder="1"/>
    <xf numFmtId="44" fontId="0" fillId="14" borderId="26" xfId="1" applyFont="1" applyFill="1" applyBorder="1"/>
    <xf numFmtId="44" fontId="0" fillId="14" borderId="27" xfId="1" applyFont="1" applyFill="1" applyBorder="1"/>
    <xf numFmtId="9" fontId="0" fillId="0" borderId="25" xfId="2" applyFont="1" applyBorder="1"/>
    <xf numFmtId="0" fontId="4" fillId="6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/>
    <xf numFmtId="44" fontId="0" fillId="0" borderId="28" xfId="1" applyFont="1" applyBorder="1"/>
    <xf numFmtId="9" fontId="0" fillId="0" borderId="29" xfId="2" applyFont="1" applyBorder="1"/>
    <xf numFmtId="44" fontId="0" fillId="0" borderId="30" xfId="1" applyFont="1" applyBorder="1"/>
    <xf numFmtId="44" fontId="0" fillId="0" borderId="18" xfId="1" applyFont="1" applyBorder="1"/>
    <xf numFmtId="0" fontId="4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/>
    <xf numFmtId="44" fontId="0" fillId="0" borderId="34" xfId="1" applyFont="1" applyBorder="1"/>
    <xf numFmtId="0" fontId="4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44" fontId="0" fillId="0" borderId="37" xfId="1" applyFont="1" applyBorder="1"/>
    <xf numFmtId="0" fontId="0" fillId="0" borderId="32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14" borderId="39" xfId="0" applyFill="1" applyBorder="1"/>
    <xf numFmtId="44" fontId="0" fillId="14" borderId="40" xfId="1" applyFont="1" applyFill="1" applyBorder="1"/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15" borderId="36" xfId="0" applyFill="1" applyBorder="1" applyAlignment="1">
      <alignment horizontal="left" vertical="center" wrapText="1"/>
    </xf>
    <xf numFmtId="0" fontId="0" fillId="15" borderId="0" xfId="0" applyFill="1" applyAlignment="1">
      <alignment horizontal="center" vertical="center" wrapText="1"/>
    </xf>
    <xf numFmtId="44" fontId="0" fillId="15" borderId="37" xfId="1" applyFont="1" applyFill="1" applyBorder="1"/>
    <xf numFmtId="0" fontId="0" fillId="15" borderId="0" xfId="0" applyFill="1" applyAlignment="1">
      <alignment horizontal="left" vertical="center" wrapText="1"/>
    </xf>
    <xf numFmtId="0" fontId="1" fillId="15" borderId="37" xfId="1" applyNumberFormat="1" applyFont="1" applyFill="1" applyBorder="1" applyAlignment="1">
      <alignment horizontal="left" vertical="center"/>
    </xf>
    <xf numFmtId="0" fontId="0" fillId="15" borderId="38" xfId="0" applyFill="1" applyBorder="1" applyAlignment="1">
      <alignment horizontal="left" vertical="center" wrapText="1"/>
    </xf>
    <xf numFmtId="0" fontId="0" fillId="15" borderId="39" xfId="0" applyFill="1" applyBorder="1" applyAlignment="1">
      <alignment horizontal="left"/>
    </xf>
    <xf numFmtId="44" fontId="3" fillId="15" borderId="40" xfId="1" applyFont="1" applyFill="1" applyBorder="1" applyAlignment="1">
      <alignment horizontal="left"/>
    </xf>
    <xf numFmtId="0" fontId="0" fillId="0" borderId="42" xfId="0" applyBorder="1" applyAlignment="1">
      <alignment horizontal="left" vertical="center" wrapText="1"/>
    </xf>
    <xf numFmtId="0" fontId="0" fillId="0" borderId="43" xfId="0" applyBorder="1"/>
    <xf numFmtId="44" fontId="0" fillId="0" borderId="44" xfId="1" applyFont="1" applyBorder="1"/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4" fontId="0" fillId="14" borderId="37" xfId="1" applyFont="1" applyFill="1" applyBorder="1"/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0" fillId="14" borderId="46" xfId="0" applyFill="1" applyBorder="1"/>
    <xf numFmtId="44" fontId="0" fillId="14" borderId="47" xfId="1" applyFont="1" applyFill="1" applyBorder="1"/>
    <xf numFmtId="0" fontId="4" fillId="2" borderId="48" xfId="0" applyFont="1" applyFill="1" applyBorder="1" applyAlignment="1">
      <alignment horizontal="center" vertical="center"/>
    </xf>
    <xf numFmtId="0" fontId="4" fillId="2" borderId="46" xfId="0" applyFont="1" applyFill="1" applyBorder="1"/>
    <xf numFmtId="44" fontId="4" fillId="2" borderId="47" xfId="1" applyFont="1" applyFill="1" applyBorder="1"/>
    <xf numFmtId="0" fontId="2" fillId="1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/>
    </xf>
    <xf numFmtId="1" fontId="0" fillId="0" borderId="51" xfId="1" applyNumberFormat="1" applyFont="1" applyBorder="1"/>
    <xf numFmtId="0" fontId="2" fillId="1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1" fontId="0" fillId="0" borderId="55" xfId="1" applyNumberFormat="1" applyFont="1" applyBorder="1"/>
    <xf numFmtId="0" fontId="2" fillId="10" borderId="56" xfId="0" applyFont="1" applyFill="1" applyBorder="1" applyAlignment="1">
      <alignment horizontal="center" vertical="center" wrapText="1"/>
    </xf>
    <xf numFmtId="0" fontId="2" fillId="10" borderId="56" xfId="0" applyFont="1" applyFill="1" applyBorder="1" applyAlignment="1">
      <alignment horizontal="left" vertical="center" wrapText="1"/>
    </xf>
    <xf numFmtId="0" fontId="2" fillId="10" borderId="57" xfId="0" applyFont="1" applyFill="1" applyBorder="1" applyAlignment="1">
      <alignment horizontal="left" vertical="center" wrapText="1"/>
    </xf>
    <xf numFmtId="0" fontId="2" fillId="10" borderId="58" xfId="0" applyFont="1" applyFill="1" applyBorder="1" applyAlignment="1">
      <alignment horizontal="left" vertical="center" wrapText="1"/>
    </xf>
    <xf numFmtId="44" fontId="2" fillId="10" borderId="59" xfId="1" applyFont="1" applyFill="1" applyBorder="1" applyAlignment="1">
      <alignment horizontal="right" vertical="center" wrapText="1"/>
    </xf>
    <xf numFmtId="0" fontId="2" fillId="10" borderId="60" xfId="0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2" fillId="7" borderId="61" xfId="0" applyFont="1" applyFill="1" applyBorder="1" applyAlignment="1">
      <alignment horizontal="center" vertical="center" wrapText="1"/>
    </xf>
    <xf numFmtId="2" fontId="0" fillId="0" borderId="61" xfId="0" applyNumberFormat="1" applyBorder="1" applyAlignment="1">
      <alignment vertical="center" wrapText="1"/>
    </xf>
    <xf numFmtId="2" fontId="0" fillId="0" borderId="62" xfId="0" applyNumberFormat="1" applyBorder="1" applyAlignment="1">
      <alignment vertical="center" wrapText="1"/>
    </xf>
    <xf numFmtId="44" fontId="0" fillId="0" borderId="63" xfId="1" applyFont="1" applyBorder="1"/>
    <xf numFmtId="9" fontId="0" fillId="0" borderId="64" xfId="2" applyFont="1" applyBorder="1"/>
    <xf numFmtId="0" fontId="2" fillId="7" borderId="65" xfId="0" applyFont="1" applyFill="1" applyBorder="1" applyAlignment="1">
      <alignment horizontal="center" vertical="center" wrapText="1"/>
    </xf>
    <xf numFmtId="2" fontId="0" fillId="0" borderId="66" xfId="0" applyNumberFormat="1" applyBorder="1"/>
    <xf numFmtId="2" fontId="0" fillId="0" borderId="67" xfId="0" applyNumberFormat="1" applyBorder="1"/>
    <xf numFmtId="44" fontId="0" fillId="0" borderId="67" xfId="1" applyFont="1" applyBorder="1"/>
    <xf numFmtId="9" fontId="0" fillId="0" borderId="68" xfId="2" applyFont="1" applyBorder="1"/>
    <xf numFmtId="9" fontId="0" fillId="0" borderId="0" xfId="2" applyFont="1"/>
    <xf numFmtId="0" fontId="2" fillId="7" borderId="69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44" fontId="2" fillId="7" borderId="68" xfId="1" applyFont="1" applyFill="1" applyBorder="1" applyAlignment="1">
      <alignment horizontal="right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left" wrapText="1"/>
    </xf>
    <xf numFmtId="44" fontId="0" fillId="0" borderId="73" xfId="2" applyNumberFormat="1" applyFont="1" applyBorder="1" applyAlignment="1">
      <alignment wrapText="1"/>
    </xf>
    <xf numFmtId="0" fontId="4" fillId="0" borderId="7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4" fontId="0" fillId="0" borderId="75" xfId="2" applyNumberFormat="1" applyFont="1" applyBorder="1" applyAlignment="1">
      <alignment wrapText="1"/>
    </xf>
    <xf numFmtId="0" fontId="4" fillId="0" borderId="76" xfId="0" applyFont="1" applyBorder="1" applyAlignment="1">
      <alignment horizontal="center" vertical="center" wrapText="1"/>
    </xf>
    <xf numFmtId="0" fontId="4" fillId="14" borderId="77" xfId="0" applyFont="1" applyFill="1" applyBorder="1" applyAlignment="1">
      <alignment wrapText="1"/>
    </xf>
    <xf numFmtId="44" fontId="4" fillId="14" borderId="77" xfId="1" applyFont="1" applyFill="1" applyBorder="1" applyAlignment="1">
      <alignment wrapText="1"/>
    </xf>
    <xf numFmtId="0" fontId="0" fillId="0" borderId="72" xfId="0" applyBorder="1"/>
    <xf numFmtId="44" fontId="0" fillId="0" borderId="73" xfId="1" applyFont="1" applyBorder="1"/>
    <xf numFmtId="0" fontId="0" fillId="0" borderId="0" xfId="0" applyAlignment="1">
      <alignment wrapText="1"/>
    </xf>
    <xf numFmtId="44" fontId="0" fillId="0" borderId="75" xfId="1" applyFont="1" applyBorder="1"/>
    <xf numFmtId="0" fontId="4" fillId="14" borderId="77" xfId="0" applyFont="1" applyFill="1" applyBorder="1"/>
    <xf numFmtId="44" fontId="4" fillId="14" borderId="78" xfId="1" applyFont="1" applyFill="1" applyBorder="1"/>
    <xf numFmtId="44" fontId="0" fillId="0" borderId="0" xfId="0" applyNumberFormat="1"/>
    <xf numFmtId="0" fontId="0" fillId="0" borderId="72" xfId="0" applyBorder="1" applyAlignment="1">
      <alignment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Ingresos / gastos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 sem 1'!$B$135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rgbClr val="82D8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8-4D99-AECF-1C4482F83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'2020 sem 1'!$C$135</c:f>
              <c:numCache>
                <c:formatCode>_("€"* #,##0.00_);_("€"* \(#,##0.00\);_("€"* "-"??_);_(@_)</c:formatCode>
                <c:ptCount val="1"/>
                <c:pt idx="0">
                  <c:v>1953.78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8-4D99-AECF-1C4482F835B7}"/>
            </c:ext>
          </c:extLst>
        </c:ser>
        <c:ser>
          <c:idx val="1"/>
          <c:order val="1"/>
          <c:tx>
            <c:strRef>
              <c:f>'2020 sem 1'!$B$136</c:f>
              <c:strCache>
                <c:ptCount val="1"/>
                <c:pt idx="0">
                  <c:v>Gastos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'2020 sem 1'!$C$136</c:f>
              <c:numCache>
                <c:formatCode>_("€"* #,##0.00_);_("€"* \(#,##0.00\);_("€"* "-"??_);_(@_)</c:formatCode>
                <c:ptCount val="1"/>
                <c:pt idx="0">
                  <c:v>-198.49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28-4D99-AECF-1C4482F8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559455"/>
        <c:axId val="606711199"/>
      </c:barChart>
      <c:catAx>
        <c:axId val="4365594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6711199"/>
        <c:crosses val="autoZero"/>
        <c:auto val="1"/>
        <c:lblAlgn val="ctr"/>
        <c:lblOffset val="100"/>
        <c:noMultiLvlLbl val="0"/>
      </c:catAx>
      <c:valAx>
        <c:axId val="606711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559455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Ingresos 1er</a:t>
            </a:r>
            <a:r>
              <a:rPr lang="es-ES" baseline="0"/>
              <a:t> semestre 2020</a:t>
            </a: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70538057742783"/>
          <c:y val="0.17374999999999999"/>
          <c:w val="0.45963888888888887"/>
          <c:h val="0.76606481481481481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7F-4B67-ACE9-36B3A2BC21F2}"/>
              </c:ext>
            </c:extLst>
          </c:dPt>
          <c:dPt>
            <c:idx val="1"/>
            <c:bubble3D val="0"/>
            <c:explosion val="4"/>
            <c:spPr>
              <a:solidFill>
                <a:srgbClr val="00999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7F-4B67-ACE9-36B3A2BC21F2}"/>
              </c:ext>
            </c:extLst>
          </c:dPt>
          <c:dPt>
            <c:idx val="2"/>
            <c:bubble3D val="0"/>
            <c:explosion val="6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7F-4B67-ACE9-36B3A2BC21F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7F-4B67-ACE9-36B3A2BC21F2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44000" tIns="19050" rIns="1440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4E7F-4B67-ACE9-36B3A2BC21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F-4B67-ACE9-36B3A2BC2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44000" tIns="19050" rIns="1440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'2020 sem 1'!$B$140:$B$143</c:f>
              <c:strCache>
                <c:ptCount val="4"/>
                <c:pt idx="0">
                  <c:v>Donaciones/ subvenciones</c:v>
                </c:pt>
                <c:pt idx="1">
                  <c:v>Personas socias</c:v>
                </c:pt>
                <c:pt idx="2">
                  <c:v>Campañas</c:v>
                </c:pt>
                <c:pt idx="3">
                  <c:v>Eventos</c:v>
                </c:pt>
              </c:strCache>
            </c:strRef>
          </c:cat>
          <c:val>
            <c:numRef>
              <c:f>'2020 sem 1'!$C$140:$C$143</c:f>
              <c:numCache>
                <c:formatCode>General</c:formatCode>
                <c:ptCount val="4"/>
                <c:pt idx="0">
                  <c:v>419.64</c:v>
                </c:pt>
                <c:pt idx="1">
                  <c:v>1044.98</c:v>
                </c:pt>
                <c:pt idx="2">
                  <c:v>489.16000000000008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7F-4B67-ACE9-36B3A2BC21F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Incremento en personas socias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FF-4D02-B18F-8407ACF89BD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FF-4D02-B18F-8407ACF89B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FF-4D02-B18F-8407ACF89BD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FF-4D02-B18F-8407ACF89BD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FF-4D02-B18F-8407ACF89B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5875" cap="rnd">
                <a:solidFill>
                  <a:srgbClr val="009999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'2020 sem 1'!$B$112:$B$118</c:f>
              <c:strCache>
                <c:ptCount val="7"/>
                <c:pt idx="0">
                  <c:v>2019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</c:strCache>
            </c:strRef>
          </c:cat>
          <c:val>
            <c:numRef>
              <c:f>'2020 sem 1'!$C$112:$C$118</c:f>
              <c:numCache>
                <c:formatCode>General</c:formatCode>
                <c:ptCount val="7"/>
                <c:pt idx="0">
                  <c:v>31</c:v>
                </c:pt>
                <c:pt idx="1">
                  <c:v>34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FF-4D02-B18F-8407ACF89B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2697359"/>
        <c:axId val="600332687"/>
      </c:barChart>
      <c:catAx>
        <c:axId val="80269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0332687"/>
        <c:crosses val="autoZero"/>
        <c:auto val="1"/>
        <c:lblAlgn val="ctr"/>
        <c:lblOffset val="100"/>
        <c:noMultiLvlLbl val="0"/>
      </c:catAx>
      <c:valAx>
        <c:axId val="60033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2697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120</xdr:row>
      <xdr:rowOff>19051</xdr:rowOff>
    </xdr:from>
    <xdr:to>
      <xdr:col>8</xdr:col>
      <xdr:colOff>466726</xdr:colOff>
      <xdr:row>136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352DB7-0D8E-4563-AED0-35C48790D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576261</xdr:colOff>
      <xdr:row>133</xdr:row>
      <xdr:rowOff>95250</xdr:rowOff>
    </xdr:from>
    <xdr:to>
      <xdr:col>4</xdr:col>
      <xdr:colOff>171449</xdr:colOff>
      <xdr:row>147</xdr:row>
      <xdr:rowOff>176212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0AC999-EFB3-40BF-84DD-CFD1F79A0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204787</xdr:colOff>
      <xdr:row>104</xdr:row>
      <xdr:rowOff>100012</xdr:rowOff>
    </xdr:from>
    <xdr:to>
      <xdr:col>10</xdr:col>
      <xdr:colOff>223837</xdr:colOff>
      <xdr:row>119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2CEEE28-623F-4DA3-ACC4-71320CCC2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_20200906_ult%20versi&#243;n3%20(version%2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TOTAL"/>
      <sheetName val="BBVA"/>
      <sheetName val="FIARE"/>
      <sheetName val="Conciliación bancaria"/>
      <sheetName val="2018"/>
      <sheetName val="2019"/>
      <sheetName val="2020 sem 1"/>
      <sheetName val="2020 sem 2"/>
    </sheetNames>
    <sheetDataSet>
      <sheetData sheetId="0"/>
      <sheetData sheetId="1"/>
      <sheetData sheetId="2"/>
      <sheetData sheetId="3"/>
      <sheetData sheetId="4"/>
      <sheetData sheetId="5"/>
      <sheetData sheetId="6">
        <row r="112">
          <cell r="B112">
            <v>2019</v>
          </cell>
          <cell r="C112">
            <v>31</v>
          </cell>
        </row>
        <row r="113">
          <cell r="B113" t="str">
            <v>enero</v>
          </cell>
          <cell r="C113">
            <v>34</v>
          </cell>
        </row>
        <row r="114">
          <cell r="B114" t="str">
            <v>febrero</v>
          </cell>
          <cell r="C114">
            <v>42</v>
          </cell>
        </row>
        <row r="115">
          <cell r="B115" t="str">
            <v>marzo</v>
          </cell>
          <cell r="C115">
            <v>42</v>
          </cell>
        </row>
        <row r="116">
          <cell r="B116" t="str">
            <v>abril</v>
          </cell>
          <cell r="C116">
            <v>42</v>
          </cell>
        </row>
        <row r="117">
          <cell r="B117" t="str">
            <v>mayo</v>
          </cell>
          <cell r="C117">
            <v>42</v>
          </cell>
        </row>
        <row r="118">
          <cell r="B118" t="str">
            <v>junio</v>
          </cell>
          <cell r="C118">
            <v>44</v>
          </cell>
        </row>
        <row r="135">
          <cell r="B135" t="str">
            <v>Ingresos</v>
          </cell>
          <cell r="C135">
            <v>1953.78</v>
          </cell>
        </row>
        <row r="136">
          <cell r="B136" t="str">
            <v>Gastos</v>
          </cell>
          <cell r="C136">
            <v>-198.49</v>
          </cell>
        </row>
        <row r="140">
          <cell r="B140" t="str">
            <v>Donaciones/ subvenciones</v>
          </cell>
          <cell r="C140">
            <v>419.64</v>
          </cell>
        </row>
        <row r="141">
          <cell r="B141" t="str">
            <v>Personas socias</v>
          </cell>
          <cell r="C141">
            <v>1044.98</v>
          </cell>
        </row>
        <row r="142">
          <cell r="B142" t="str">
            <v>Campañas</v>
          </cell>
          <cell r="C142">
            <v>489.16000000000008</v>
          </cell>
        </row>
        <row r="143">
          <cell r="B143" t="str">
            <v>Eventos</v>
          </cell>
          <cell r="C143">
            <v>0</v>
          </cell>
        </row>
      </sheetData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2F49-04DC-4732-A9AA-DF26EF5AA792}">
  <dimension ref="A1:N143"/>
  <sheetViews>
    <sheetView tabSelected="1" topLeftCell="A10" zoomScaleNormal="100" workbookViewId="0">
      <selection activeCell="B45" sqref="B45"/>
    </sheetView>
  </sheetViews>
  <sheetFormatPr baseColWidth="10" defaultRowHeight="15" x14ac:dyDescent="0.25"/>
  <cols>
    <col min="3" max="3" width="42.5703125" bestFit="1" customWidth="1"/>
    <col min="4" max="4" width="13.85546875" style="4" bestFit="1" customWidth="1"/>
    <col min="5" max="5" width="18" customWidth="1"/>
    <col min="6" max="6" width="22.5703125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K1">
        <f>SUBTOTAL(9,B193:B213,B127)</f>
        <v>0</v>
      </c>
      <c r="L1">
        <f>SUBTOTAL(9,B197:B222)</f>
        <v>0</v>
      </c>
      <c r="N1" s="1" t="s">
        <v>7</v>
      </c>
    </row>
    <row r="2" spans="1:14" ht="16.5" thickTop="1" thickBot="1" x14ac:dyDescent="0.3">
      <c r="A2" s="3">
        <v>43756</v>
      </c>
      <c r="B2">
        <v>-318.51</v>
      </c>
      <c r="C2" t="s">
        <v>8</v>
      </c>
      <c r="D2" s="4">
        <v>5776.4599999999973</v>
      </c>
      <c r="E2" s="5" t="s">
        <v>9</v>
      </c>
      <c r="F2" s="6" t="s">
        <v>10</v>
      </c>
      <c r="G2" s="7"/>
      <c r="I2" s="8" t="s">
        <v>11</v>
      </c>
      <c r="N2" s="7"/>
    </row>
    <row r="3" spans="1:14" ht="15.75" thickBot="1" x14ac:dyDescent="0.3">
      <c r="A3" s="3">
        <v>43790.458333333336</v>
      </c>
      <c r="B3">
        <v>-17.899999999999999</v>
      </c>
      <c r="C3" t="s">
        <v>12</v>
      </c>
      <c r="D3" s="4">
        <v>6359.8199999999979</v>
      </c>
      <c r="E3" s="5" t="s">
        <v>9</v>
      </c>
      <c r="F3" s="6" t="s">
        <v>10</v>
      </c>
      <c r="G3" s="7"/>
      <c r="I3" s="5" t="s">
        <v>9</v>
      </c>
      <c r="N3" s="7"/>
    </row>
    <row r="4" spans="1:14" ht="15.75" thickBot="1" x14ac:dyDescent="0.3">
      <c r="A4" s="3">
        <v>43808.458333333336</v>
      </c>
      <c r="B4">
        <v>20</v>
      </c>
      <c r="C4" t="s">
        <v>13</v>
      </c>
      <c r="D4" s="4">
        <v>6213.2999999999984</v>
      </c>
      <c r="E4" s="9" t="s">
        <v>9</v>
      </c>
      <c r="F4" s="6" t="s">
        <v>10</v>
      </c>
      <c r="G4" s="7"/>
      <c r="I4" s="10" t="s">
        <v>14</v>
      </c>
      <c r="N4" s="7"/>
    </row>
    <row r="5" spans="1:14" x14ac:dyDescent="0.25">
      <c r="A5" s="3">
        <v>43812.458333333336</v>
      </c>
      <c r="B5">
        <v>10</v>
      </c>
      <c r="C5" t="s">
        <v>15</v>
      </c>
      <c r="D5" s="4">
        <v>6318.2999999999984</v>
      </c>
      <c r="E5" s="9" t="s">
        <v>9</v>
      </c>
      <c r="F5" s="6" t="s">
        <v>10</v>
      </c>
      <c r="G5" s="7"/>
      <c r="I5" s="9" t="s">
        <v>9</v>
      </c>
      <c r="N5" s="7"/>
    </row>
    <row r="6" spans="1:14" x14ac:dyDescent="0.25">
      <c r="A6" s="3">
        <v>43815</v>
      </c>
      <c r="B6">
        <v>10</v>
      </c>
      <c r="C6" t="s">
        <v>16</v>
      </c>
      <c r="D6" s="4">
        <v>6379.2999999999984</v>
      </c>
      <c r="E6" s="9" t="s">
        <v>9</v>
      </c>
      <c r="F6" s="6" t="s">
        <v>10</v>
      </c>
      <c r="G6" s="7"/>
      <c r="I6" s="11" t="s">
        <v>14</v>
      </c>
      <c r="N6" s="7"/>
    </row>
    <row r="7" spans="1:14" x14ac:dyDescent="0.25">
      <c r="A7" s="3">
        <v>43815</v>
      </c>
      <c r="B7">
        <v>50</v>
      </c>
      <c r="C7" t="s">
        <v>17</v>
      </c>
      <c r="D7" s="4">
        <v>6429.2999999999984</v>
      </c>
      <c r="E7" s="9" t="s">
        <v>9</v>
      </c>
      <c r="F7" s="6" t="s">
        <v>10</v>
      </c>
      <c r="G7" s="7"/>
      <c r="I7" s="12" t="s">
        <v>18</v>
      </c>
      <c r="N7" s="7"/>
    </row>
    <row r="8" spans="1:14" x14ac:dyDescent="0.25">
      <c r="A8" s="3">
        <v>43815.458333333336</v>
      </c>
      <c r="B8">
        <v>80</v>
      </c>
      <c r="C8" t="s">
        <v>19</v>
      </c>
      <c r="D8" s="4">
        <v>6509.2999999999984</v>
      </c>
      <c r="E8" s="9" t="s">
        <v>9</v>
      </c>
      <c r="F8" s="6" t="s">
        <v>10</v>
      </c>
      <c r="G8" s="7"/>
      <c r="I8" s="13" t="s">
        <v>20</v>
      </c>
      <c r="N8" s="7"/>
    </row>
    <row r="9" spans="1:14" x14ac:dyDescent="0.25">
      <c r="A9" s="3">
        <v>43815.458333333336</v>
      </c>
      <c r="B9">
        <v>20</v>
      </c>
      <c r="C9" t="s">
        <v>21</v>
      </c>
      <c r="D9" s="4">
        <v>6663.2999999999984</v>
      </c>
      <c r="E9" s="9" t="s">
        <v>9</v>
      </c>
      <c r="F9" s="6" t="s">
        <v>10</v>
      </c>
      <c r="G9" s="7"/>
      <c r="N9" s="7"/>
    </row>
    <row r="10" spans="1:14" ht="15.75" thickBot="1" x14ac:dyDescent="0.3">
      <c r="A10" s="3">
        <v>43815.458333333336</v>
      </c>
      <c r="B10">
        <v>20</v>
      </c>
      <c r="C10" t="s">
        <v>22</v>
      </c>
      <c r="D10" s="4">
        <v>6713.2999999999984</v>
      </c>
      <c r="E10" s="9" t="s">
        <v>9</v>
      </c>
      <c r="F10" s="6" t="s">
        <v>10</v>
      </c>
      <c r="G10" s="7"/>
      <c r="N10" s="7"/>
    </row>
    <row r="11" spans="1:14" ht="15.75" thickBot="1" x14ac:dyDescent="0.3">
      <c r="A11" s="3">
        <v>43816.458333333336</v>
      </c>
      <c r="B11">
        <v>-12.5</v>
      </c>
      <c r="C11" t="s">
        <v>12</v>
      </c>
      <c r="D11" s="4">
        <v>6703.7999999999984</v>
      </c>
      <c r="E11" s="5" t="s">
        <v>9</v>
      </c>
      <c r="F11" s="6" t="s">
        <v>10</v>
      </c>
      <c r="G11" s="7"/>
      <c r="N11" s="7"/>
    </row>
    <row r="12" spans="1:14" x14ac:dyDescent="0.25">
      <c r="A12" s="3">
        <v>43819.458333333336</v>
      </c>
      <c r="B12">
        <v>20</v>
      </c>
      <c r="C12" t="s">
        <v>23</v>
      </c>
      <c r="D12" s="4">
        <v>7064.7999999999984</v>
      </c>
      <c r="E12" s="9" t="s">
        <v>9</v>
      </c>
      <c r="F12" s="6" t="s">
        <v>10</v>
      </c>
      <c r="G12" s="7"/>
      <c r="N12" s="7"/>
    </row>
    <row r="13" spans="1:14" x14ac:dyDescent="0.25">
      <c r="A13" s="3">
        <v>43822.458333333336</v>
      </c>
      <c r="B13">
        <v>10</v>
      </c>
      <c r="C13" t="s">
        <v>24</v>
      </c>
      <c r="D13" s="4">
        <v>7074.7999999999984</v>
      </c>
      <c r="E13" s="9" t="s">
        <v>9</v>
      </c>
      <c r="F13" s="6" t="s">
        <v>10</v>
      </c>
      <c r="G13" s="7"/>
      <c r="N13" s="7"/>
    </row>
    <row r="14" spans="1:14" x14ac:dyDescent="0.25">
      <c r="A14" s="3">
        <v>43832.458333333336</v>
      </c>
      <c r="B14">
        <v>30</v>
      </c>
      <c r="C14" t="s">
        <v>25</v>
      </c>
      <c r="D14" s="4">
        <v>7292.3</v>
      </c>
      <c r="E14" s="11" t="s">
        <v>14</v>
      </c>
      <c r="F14" t="s">
        <v>26</v>
      </c>
      <c r="G14" t="s">
        <v>27</v>
      </c>
    </row>
    <row r="15" spans="1:14" x14ac:dyDescent="0.25">
      <c r="A15" s="3">
        <v>43832</v>
      </c>
      <c r="B15">
        <v>-30.83</v>
      </c>
      <c r="C15" t="s">
        <v>28</v>
      </c>
      <c r="D15" s="4">
        <f>D14+B15</f>
        <v>7261.47</v>
      </c>
      <c r="E15" s="12" t="s">
        <v>18</v>
      </c>
    </row>
    <row r="16" spans="1:14" ht="15.75" thickBot="1" x14ac:dyDescent="0.3">
      <c r="A16" s="3">
        <v>43833.458333333336</v>
      </c>
      <c r="B16">
        <v>10</v>
      </c>
      <c r="C16" t="s">
        <v>29</v>
      </c>
      <c r="D16" s="4">
        <f t="shared" ref="D16:D72" si="0">D15+B16</f>
        <v>7271.47</v>
      </c>
      <c r="E16" s="9" t="s">
        <v>9</v>
      </c>
      <c r="F16" s="6" t="s">
        <v>10</v>
      </c>
    </row>
    <row r="17" spans="1:7" ht="15.75" thickBot="1" x14ac:dyDescent="0.3">
      <c r="A17" s="3">
        <v>43837</v>
      </c>
      <c r="B17">
        <v>-60.68</v>
      </c>
      <c r="C17" t="s">
        <v>30</v>
      </c>
      <c r="D17" s="4">
        <f t="shared" si="0"/>
        <v>7210.79</v>
      </c>
      <c r="E17" s="5" t="s">
        <v>9</v>
      </c>
      <c r="F17" s="14" t="s">
        <v>31</v>
      </c>
    </row>
    <row r="18" spans="1:7" ht="15.75" thickBot="1" x14ac:dyDescent="0.3">
      <c r="A18" s="3">
        <v>43837</v>
      </c>
      <c r="B18">
        <v>-33.21</v>
      </c>
      <c r="C18" t="s">
        <v>32</v>
      </c>
      <c r="D18" s="4">
        <f t="shared" si="0"/>
        <v>7177.58</v>
      </c>
      <c r="E18" s="5" t="s">
        <v>9</v>
      </c>
      <c r="F18" s="14" t="s">
        <v>31</v>
      </c>
    </row>
    <row r="19" spans="1:7" x14ac:dyDescent="0.25">
      <c r="A19" s="3">
        <v>43843.458333333336</v>
      </c>
      <c r="B19">
        <v>10</v>
      </c>
      <c r="C19" t="s">
        <v>33</v>
      </c>
      <c r="D19" s="4">
        <f t="shared" si="0"/>
        <v>7187.58</v>
      </c>
      <c r="E19" s="9" t="s">
        <v>9</v>
      </c>
      <c r="F19" s="6" t="s">
        <v>10</v>
      </c>
    </row>
    <row r="20" spans="1:7" x14ac:dyDescent="0.25">
      <c r="A20" s="3">
        <v>43844.458333333336</v>
      </c>
      <c r="B20">
        <v>30</v>
      </c>
      <c r="C20" t="s">
        <v>34</v>
      </c>
      <c r="D20" s="4">
        <f t="shared" si="0"/>
        <v>7217.58</v>
      </c>
      <c r="E20" s="9" t="s">
        <v>9</v>
      </c>
      <c r="F20" s="6" t="s">
        <v>10</v>
      </c>
    </row>
    <row r="21" spans="1:7" x14ac:dyDescent="0.25">
      <c r="A21" s="3">
        <v>43852</v>
      </c>
      <c r="B21">
        <v>9.64</v>
      </c>
      <c r="C21" t="s">
        <v>35</v>
      </c>
      <c r="D21" s="4">
        <f t="shared" si="0"/>
        <v>7227.22</v>
      </c>
      <c r="E21" s="11" t="s">
        <v>14</v>
      </c>
      <c r="F21" t="s">
        <v>36</v>
      </c>
      <c r="G21" t="s">
        <v>37</v>
      </c>
    </row>
    <row r="22" spans="1:7" x14ac:dyDescent="0.25">
      <c r="A22" s="3">
        <v>43853</v>
      </c>
      <c r="B22">
        <v>-78.53</v>
      </c>
      <c r="C22" t="s">
        <v>38</v>
      </c>
      <c r="D22" s="4">
        <f t="shared" si="0"/>
        <v>7148.6900000000005</v>
      </c>
      <c r="E22" s="12" t="s">
        <v>18</v>
      </c>
      <c r="F22" t="s">
        <v>38</v>
      </c>
    </row>
    <row r="23" spans="1:7" x14ac:dyDescent="0.25">
      <c r="A23" s="3">
        <v>43857.458333333336</v>
      </c>
      <c r="B23">
        <v>30</v>
      </c>
      <c r="C23" t="s">
        <v>39</v>
      </c>
      <c r="D23" s="4">
        <f t="shared" si="0"/>
        <v>7178.6900000000005</v>
      </c>
      <c r="E23" s="9" t="s">
        <v>9</v>
      </c>
      <c r="F23" s="6" t="s">
        <v>10</v>
      </c>
    </row>
    <row r="24" spans="1:7" x14ac:dyDescent="0.25">
      <c r="A24" s="3">
        <v>43857.458333333336</v>
      </c>
      <c r="B24">
        <v>25</v>
      </c>
      <c r="C24" t="s">
        <v>40</v>
      </c>
      <c r="D24" s="4">
        <f t="shared" si="0"/>
        <v>7203.6900000000005</v>
      </c>
      <c r="E24" s="13" t="s">
        <v>20</v>
      </c>
      <c r="F24" s="7" t="s">
        <v>41</v>
      </c>
    </row>
    <row r="25" spans="1:7" x14ac:dyDescent="0.25">
      <c r="A25" s="3">
        <v>43857.458333333336</v>
      </c>
      <c r="B25">
        <v>50</v>
      </c>
      <c r="C25" t="s">
        <v>42</v>
      </c>
      <c r="D25" s="4">
        <f t="shared" si="0"/>
        <v>7253.6900000000005</v>
      </c>
      <c r="E25" s="9" t="s">
        <v>9</v>
      </c>
      <c r="F25" s="6" t="s">
        <v>10</v>
      </c>
    </row>
    <row r="26" spans="1:7" x14ac:dyDescent="0.25">
      <c r="A26" s="3">
        <v>43857</v>
      </c>
      <c r="B26">
        <v>10</v>
      </c>
      <c r="C26" t="s">
        <v>43</v>
      </c>
      <c r="D26" s="4">
        <f t="shared" si="0"/>
        <v>7263.6900000000005</v>
      </c>
      <c r="E26" s="9" t="s">
        <v>9</v>
      </c>
      <c r="F26" s="6" t="s">
        <v>10</v>
      </c>
    </row>
    <row r="27" spans="1:7" x14ac:dyDescent="0.25">
      <c r="A27" s="3">
        <v>43858</v>
      </c>
      <c r="B27">
        <v>13.33</v>
      </c>
      <c r="C27" t="s">
        <v>44</v>
      </c>
      <c r="D27" s="4">
        <f t="shared" si="0"/>
        <v>7277.02</v>
      </c>
      <c r="E27" s="15" t="s">
        <v>45</v>
      </c>
    </row>
    <row r="28" spans="1:7" x14ac:dyDescent="0.25">
      <c r="A28" s="3">
        <v>43858</v>
      </c>
      <c r="B28">
        <v>33.33</v>
      </c>
      <c r="C28" t="s">
        <v>46</v>
      </c>
      <c r="D28" s="4">
        <f t="shared" si="0"/>
        <v>7310.35</v>
      </c>
      <c r="E28" s="15" t="s">
        <v>45</v>
      </c>
    </row>
    <row r="29" spans="1:7" x14ac:dyDescent="0.25">
      <c r="A29" s="3">
        <v>43858</v>
      </c>
      <c r="B29">
        <v>100</v>
      </c>
      <c r="C29" t="s">
        <v>47</v>
      </c>
      <c r="D29" s="4">
        <f t="shared" si="0"/>
        <v>7410.35</v>
      </c>
      <c r="E29" s="15" t="s">
        <v>45</v>
      </c>
    </row>
    <row r="30" spans="1:7" x14ac:dyDescent="0.25">
      <c r="A30" s="3">
        <v>43858</v>
      </c>
      <c r="B30">
        <v>60</v>
      </c>
      <c r="C30" t="s">
        <v>48</v>
      </c>
      <c r="D30" s="4">
        <f t="shared" si="0"/>
        <v>7470.35</v>
      </c>
      <c r="E30" s="15" t="s">
        <v>45</v>
      </c>
    </row>
    <row r="31" spans="1:7" x14ac:dyDescent="0.25">
      <c r="A31" s="3">
        <v>43858</v>
      </c>
      <c r="B31">
        <v>-2.42</v>
      </c>
      <c r="C31" t="s">
        <v>28</v>
      </c>
      <c r="D31" s="4">
        <f t="shared" si="0"/>
        <v>7467.93</v>
      </c>
      <c r="E31" s="12" t="s">
        <v>18</v>
      </c>
    </row>
    <row r="32" spans="1:7" x14ac:dyDescent="0.25">
      <c r="A32" s="3">
        <v>43861</v>
      </c>
      <c r="B32">
        <v>40</v>
      </c>
      <c r="C32" t="s">
        <v>49</v>
      </c>
      <c r="D32" s="4">
        <f t="shared" si="0"/>
        <v>7507.93</v>
      </c>
      <c r="E32" s="11" t="s">
        <v>14</v>
      </c>
      <c r="F32" t="s">
        <v>26</v>
      </c>
      <c r="G32" t="s">
        <v>50</v>
      </c>
    </row>
    <row r="33" spans="1:7" x14ac:dyDescent="0.25">
      <c r="A33" s="3">
        <v>43864.458333333336</v>
      </c>
      <c r="B33">
        <v>30</v>
      </c>
      <c r="C33" t="s">
        <v>25</v>
      </c>
      <c r="D33" s="4">
        <f t="shared" si="0"/>
        <v>7537.93</v>
      </c>
      <c r="E33" s="11" t="s">
        <v>14</v>
      </c>
      <c r="F33" t="s">
        <v>26</v>
      </c>
      <c r="G33" t="s">
        <v>51</v>
      </c>
    </row>
    <row r="34" spans="1:7" x14ac:dyDescent="0.25">
      <c r="A34" s="3">
        <v>43866.458333333336</v>
      </c>
      <c r="B34">
        <v>50</v>
      </c>
      <c r="C34" t="s">
        <v>52</v>
      </c>
      <c r="D34" s="4">
        <f t="shared" si="0"/>
        <v>7587.93</v>
      </c>
      <c r="E34" s="9" t="s">
        <v>9</v>
      </c>
      <c r="F34" s="16" t="s">
        <v>53</v>
      </c>
    </row>
    <row r="35" spans="1:7" x14ac:dyDescent="0.25">
      <c r="A35" s="3">
        <v>43869.458333333336</v>
      </c>
      <c r="B35">
        <v>10</v>
      </c>
      <c r="C35" t="s">
        <v>54</v>
      </c>
      <c r="D35" s="4">
        <f t="shared" si="0"/>
        <v>7597.93</v>
      </c>
      <c r="E35" s="9" t="s">
        <v>9</v>
      </c>
      <c r="F35" s="6" t="s">
        <v>10</v>
      </c>
    </row>
    <row r="36" spans="1:7" x14ac:dyDescent="0.25">
      <c r="A36" s="3">
        <v>43874.458333333336</v>
      </c>
      <c r="B36">
        <v>161.96</v>
      </c>
      <c r="C36" t="s">
        <v>55</v>
      </c>
      <c r="D36" s="4">
        <f t="shared" si="0"/>
        <v>7759.89</v>
      </c>
      <c r="E36" s="9" t="s">
        <v>9</v>
      </c>
      <c r="F36" s="17" t="s">
        <v>56</v>
      </c>
    </row>
    <row r="37" spans="1:7" x14ac:dyDescent="0.25">
      <c r="A37" s="3">
        <v>43876.458333333336</v>
      </c>
      <c r="B37">
        <v>10</v>
      </c>
      <c r="C37" t="s">
        <v>57</v>
      </c>
      <c r="D37" s="4">
        <f t="shared" si="0"/>
        <v>7769.89</v>
      </c>
      <c r="E37" s="9" t="s">
        <v>9</v>
      </c>
      <c r="F37" s="6" t="s">
        <v>10</v>
      </c>
    </row>
    <row r="38" spans="1:7" x14ac:dyDescent="0.25">
      <c r="A38" s="3">
        <v>43880</v>
      </c>
      <c r="B38">
        <v>13.33</v>
      </c>
      <c r="C38" t="s">
        <v>58</v>
      </c>
      <c r="D38" s="4">
        <f t="shared" si="0"/>
        <v>7783.22</v>
      </c>
      <c r="E38" s="15" t="s">
        <v>45</v>
      </c>
    </row>
    <row r="39" spans="1:7" x14ac:dyDescent="0.25">
      <c r="A39" s="3">
        <v>43880</v>
      </c>
      <c r="B39">
        <v>50</v>
      </c>
      <c r="C39" t="s">
        <v>59</v>
      </c>
      <c r="D39" s="4">
        <f t="shared" si="0"/>
        <v>7833.22</v>
      </c>
      <c r="E39" s="15" t="s">
        <v>45</v>
      </c>
    </row>
    <row r="40" spans="1:7" x14ac:dyDescent="0.25">
      <c r="A40" s="3">
        <v>43880</v>
      </c>
      <c r="B40">
        <v>30</v>
      </c>
      <c r="C40" t="s">
        <v>60</v>
      </c>
      <c r="D40" s="4">
        <f t="shared" si="0"/>
        <v>7863.22</v>
      </c>
      <c r="E40" s="15" t="s">
        <v>45</v>
      </c>
    </row>
    <row r="41" spans="1:7" x14ac:dyDescent="0.25">
      <c r="A41" s="3">
        <v>43880</v>
      </c>
      <c r="B41">
        <v>40</v>
      </c>
      <c r="C41" t="s">
        <v>61</v>
      </c>
      <c r="D41" s="4">
        <f t="shared" si="0"/>
        <v>7903.22</v>
      </c>
      <c r="E41" s="15" t="s">
        <v>45</v>
      </c>
    </row>
    <row r="42" spans="1:7" x14ac:dyDescent="0.25">
      <c r="A42" s="3">
        <v>43880</v>
      </c>
      <c r="B42">
        <v>100</v>
      </c>
      <c r="C42" t="s">
        <v>62</v>
      </c>
      <c r="D42" s="4">
        <f t="shared" si="0"/>
        <v>8003.22</v>
      </c>
      <c r="E42" s="15" t="s">
        <v>45</v>
      </c>
    </row>
    <row r="43" spans="1:7" x14ac:dyDescent="0.25">
      <c r="A43" s="3">
        <v>43880</v>
      </c>
      <c r="B43">
        <v>60</v>
      </c>
      <c r="C43" t="s">
        <v>63</v>
      </c>
      <c r="D43" s="4">
        <f t="shared" si="0"/>
        <v>8063.22</v>
      </c>
      <c r="E43" s="15" t="s">
        <v>45</v>
      </c>
    </row>
    <row r="44" spans="1:7" x14ac:dyDescent="0.25">
      <c r="A44" s="3">
        <v>43880</v>
      </c>
      <c r="B44">
        <v>40</v>
      </c>
      <c r="C44" t="s">
        <v>64</v>
      </c>
      <c r="D44" s="4">
        <f t="shared" si="0"/>
        <v>8103.22</v>
      </c>
      <c r="E44" s="15" t="s">
        <v>45</v>
      </c>
    </row>
    <row r="45" spans="1:7" x14ac:dyDescent="0.25">
      <c r="A45" s="3">
        <v>43880</v>
      </c>
      <c r="B45">
        <v>20</v>
      </c>
      <c r="C45" t="s">
        <v>65</v>
      </c>
      <c r="D45" s="4">
        <f t="shared" si="0"/>
        <v>8123.22</v>
      </c>
      <c r="E45" s="15" t="s">
        <v>45</v>
      </c>
    </row>
    <row r="46" spans="1:7" x14ac:dyDescent="0.25">
      <c r="A46" s="3">
        <v>43880</v>
      </c>
      <c r="B46">
        <v>-4.84</v>
      </c>
      <c r="C46" t="s">
        <v>66</v>
      </c>
      <c r="D46" s="4">
        <f t="shared" si="0"/>
        <v>8118.38</v>
      </c>
      <c r="E46" s="12" t="s">
        <v>18</v>
      </c>
      <c r="F46" t="s">
        <v>28</v>
      </c>
    </row>
    <row r="47" spans="1:7" x14ac:dyDescent="0.25">
      <c r="A47" s="3">
        <v>43892.458333333336</v>
      </c>
      <c r="B47">
        <v>30</v>
      </c>
      <c r="C47" t="s">
        <v>25</v>
      </c>
      <c r="D47" s="4">
        <f t="shared" si="0"/>
        <v>8148.38</v>
      </c>
      <c r="E47" s="11" t="s">
        <v>14</v>
      </c>
      <c r="F47" t="s">
        <v>26</v>
      </c>
      <c r="G47" t="s">
        <v>37</v>
      </c>
    </row>
    <row r="48" spans="1:7" x14ac:dyDescent="0.25">
      <c r="A48" s="3">
        <v>43917</v>
      </c>
      <c r="B48">
        <v>100</v>
      </c>
      <c r="C48" t="s">
        <v>67</v>
      </c>
      <c r="D48" s="4">
        <f t="shared" si="0"/>
        <v>8248.380000000001</v>
      </c>
      <c r="E48" s="11" t="s">
        <v>14</v>
      </c>
      <c r="F48" t="s">
        <v>68</v>
      </c>
      <c r="G48" t="s">
        <v>37</v>
      </c>
    </row>
    <row r="49" spans="1:7" ht="15.75" thickBot="1" x14ac:dyDescent="0.3">
      <c r="A49" s="3">
        <v>43923.5</v>
      </c>
      <c r="B49">
        <v>30</v>
      </c>
      <c r="C49" t="s">
        <v>25</v>
      </c>
      <c r="D49" s="4">
        <f t="shared" si="0"/>
        <v>8278.380000000001</v>
      </c>
      <c r="E49" s="11" t="s">
        <v>14</v>
      </c>
      <c r="F49" t="s">
        <v>26</v>
      </c>
      <c r="G49" t="s">
        <v>37</v>
      </c>
    </row>
    <row r="50" spans="1:7" ht="16.5" thickTop="1" thickBot="1" x14ac:dyDescent="0.3">
      <c r="A50" s="3">
        <v>43944.5</v>
      </c>
      <c r="B50">
        <v>20</v>
      </c>
      <c r="C50" t="s">
        <v>69</v>
      </c>
      <c r="D50" s="4">
        <f t="shared" si="0"/>
        <v>8298.380000000001</v>
      </c>
      <c r="E50" s="18" t="s">
        <v>14</v>
      </c>
      <c r="F50" s="19" t="s">
        <v>70</v>
      </c>
      <c r="G50" t="s">
        <v>26</v>
      </c>
    </row>
    <row r="51" spans="1:7" ht="15.75" thickTop="1" x14ac:dyDescent="0.25">
      <c r="A51" s="3">
        <v>43945</v>
      </c>
      <c r="B51">
        <v>13.33</v>
      </c>
      <c r="C51" t="s">
        <v>44</v>
      </c>
      <c r="D51" s="4">
        <f t="shared" si="0"/>
        <v>8311.7100000000009</v>
      </c>
      <c r="E51" s="15" t="s">
        <v>45</v>
      </c>
    </row>
    <row r="52" spans="1:7" x14ac:dyDescent="0.25">
      <c r="A52" s="3">
        <v>43945</v>
      </c>
      <c r="B52">
        <v>33.33</v>
      </c>
      <c r="C52" t="s">
        <v>46</v>
      </c>
      <c r="D52" s="4">
        <f t="shared" si="0"/>
        <v>8345.0400000000009</v>
      </c>
      <c r="E52" s="15" t="s">
        <v>45</v>
      </c>
    </row>
    <row r="53" spans="1:7" x14ac:dyDescent="0.25">
      <c r="A53" s="3">
        <v>43945</v>
      </c>
      <c r="B53">
        <v>25</v>
      </c>
      <c r="C53" t="s">
        <v>71</v>
      </c>
      <c r="D53" s="4">
        <f t="shared" si="0"/>
        <v>8370.0400000000009</v>
      </c>
      <c r="E53" s="15" t="s">
        <v>45</v>
      </c>
    </row>
    <row r="54" spans="1:7" x14ac:dyDescent="0.25">
      <c r="A54" s="3">
        <v>43945</v>
      </c>
      <c r="B54">
        <v>50</v>
      </c>
      <c r="C54" t="s">
        <v>72</v>
      </c>
      <c r="D54" s="4">
        <f t="shared" si="0"/>
        <v>8420.0400000000009</v>
      </c>
      <c r="E54" s="15" t="s">
        <v>45</v>
      </c>
    </row>
    <row r="55" spans="1:7" x14ac:dyDescent="0.25">
      <c r="A55" s="3">
        <v>43945</v>
      </c>
      <c r="B55">
        <v>30</v>
      </c>
      <c r="C55" t="s">
        <v>73</v>
      </c>
      <c r="D55" s="4">
        <f t="shared" si="0"/>
        <v>8450.0400000000009</v>
      </c>
      <c r="E55" s="15" t="s">
        <v>45</v>
      </c>
    </row>
    <row r="56" spans="1:7" x14ac:dyDescent="0.25">
      <c r="A56" s="3">
        <v>43945</v>
      </c>
      <c r="B56">
        <v>20</v>
      </c>
      <c r="C56" t="s">
        <v>74</v>
      </c>
      <c r="D56" s="4">
        <f t="shared" si="0"/>
        <v>8470.0400000000009</v>
      </c>
      <c r="E56" s="15" t="s">
        <v>45</v>
      </c>
    </row>
    <row r="57" spans="1:7" x14ac:dyDescent="0.25">
      <c r="A57" s="3">
        <v>43945</v>
      </c>
      <c r="B57">
        <v>-3.63</v>
      </c>
      <c r="C57" t="s">
        <v>66</v>
      </c>
      <c r="D57" s="4">
        <f t="shared" si="0"/>
        <v>8466.4100000000017</v>
      </c>
      <c r="E57" s="12" t="s">
        <v>18</v>
      </c>
      <c r="F57" t="s">
        <v>28</v>
      </c>
    </row>
    <row r="58" spans="1:7" x14ac:dyDescent="0.25">
      <c r="A58" s="3">
        <v>43955.5</v>
      </c>
      <c r="B58">
        <v>30</v>
      </c>
      <c r="C58" t="s">
        <v>25</v>
      </c>
      <c r="D58" s="4">
        <f t="shared" si="0"/>
        <v>8496.4100000000017</v>
      </c>
      <c r="E58" s="11" t="s">
        <v>14</v>
      </c>
      <c r="F58" t="s">
        <v>26</v>
      </c>
      <c r="G58" t="s">
        <v>27</v>
      </c>
    </row>
    <row r="59" spans="1:7" x14ac:dyDescent="0.25">
      <c r="A59" s="3">
        <v>43955</v>
      </c>
      <c r="B59">
        <v>40</v>
      </c>
      <c r="C59" t="s">
        <v>49</v>
      </c>
      <c r="D59" s="4">
        <f t="shared" si="0"/>
        <v>8536.4100000000017</v>
      </c>
      <c r="E59" s="11" t="s">
        <v>14</v>
      </c>
      <c r="F59" t="s">
        <v>26</v>
      </c>
      <c r="G59" t="s">
        <v>37</v>
      </c>
    </row>
    <row r="60" spans="1:7" x14ac:dyDescent="0.25">
      <c r="A60" s="3">
        <v>43956</v>
      </c>
      <c r="B60">
        <v>30</v>
      </c>
      <c r="C60" t="s">
        <v>75</v>
      </c>
      <c r="D60" s="4">
        <f t="shared" si="0"/>
        <v>8566.4100000000017</v>
      </c>
      <c r="E60" s="11" t="s">
        <v>14</v>
      </c>
      <c r="F60" t="s">
        <v>26</v>
      </c>
      <c r="G60" t="s">
        <v>37</v>
      </c>
    </row>
    <row r="61" spans="1:7" x14ac:dyDescent="0.25">
      <c r="A61" s="3">
        <v>43976</v>
      </c>
      <c r="B61">
        <v>30</v>
      </c>
      <c r="C61" t="s">
        <v>76</v>
      </c>
      <c r="D61" s="4">
        <f t="shared" si="0"/>
        <v>8596.4100000000017</v>
      </c>
      <c r="E61" s="15" t="s">
        <v>45</v>
      </c>
    </row>
    <row r="62" spans="1:7" x14ac:dyDescent="0.25">
      <c r="A62" s="3">
        <v>43976</v>
      </c>
      <c r="B62">
        <v>20</v>
      </c>
      <c r="C62" t="s">
        <v>77</v>
      </c>
      <c r="D62" s="4">
        <f t="shared" si="0"/>
        <v>8616.4100000000017</v>
      </c>
      <c r="E62" s="15" t="s">
        <v>45</v>
      </c>
    </row>
    <row r="63" spans="1:7" x14ac:dyDescent="0.25">
      <c r="A63" s="3">
        <v>43976</v>
      </c>
      <c r="B63">
        <v>20</v>
      </c>
      <c r="C63" t="s">
        <v>78</v>
      </c>
      <c r="D63" s="4">
        <f t="shared" si="0"/>
        <v>8636.4100000000017</v>
      </c>
      <c r="E63" s="15" t="s">
        <v>45</v>
      </c>
    </row>
    <row r="64" spans="1:7" x14ac:dyDescent="0.25">
      <c r="A64" s="3">
        <v>43976</v>
      </c>
      <c r="B64">
        <v>13.33</v>
      </c>
      <c r="C64" t="s">
        <v>58</v>
      </c>
      <c r="D64" s="4">
        <f t="shared" si="0"/>
        <v>8649.7400000000016</v>
      </c>
      <c r="E64" s="15" t="s">
        <v>45</v>
      </c>
    </row>
    <row r="65" spans="1:10" x14ac:dyDescent="0.25">
      <c r="A65" s="3">
        <v>43976</v>
      </c>
      <c r="B65">
        <v>30</v>
      </c>
      <c r="C65" t="s">
        <v>60</v>
      </c>
      <c r="D65" s="4">
        <f t="shared" si="0"/>
        <v>8679.7400000000016</v>
      </c>
      <c r="E65" s="15" t="s">
        <v>45</v>
      </c>
    </row>
    <row r="66" spans="1:10" x14ac:dyDescent="0.25">
      <c r="A66" s="3">
        <v>43976</v>
      </c>
      <c r="B66">
        <v>-3.03</v>
      </c>
      <c r="C66" t="s">
        <v>66</v>
      </c>
      <c r="D66" s="4">
        <f t="shared" si="0"/>
        <v>8676.7100000000009</v>
      </c>
      <c r="E66" s="12" t="s">
        <v>18</v>
      </c>
      <c r="F66" t="s">
        <v>28</v>
      </c>
    </row>
    <row r="67" spans="1:10" x14ac:dyDescent="0.25">
      <c r="A67" s="3">
        <v>43984.5</v>
      </c>
      <c r="B67">
        <v>30</v>
      </c>
      <c r="C67" t="s">
        <v>25</v>
      </c>
      <c r="D67" s="4">
        <f t="shared" si="0"/>
        <v>8706.7100000000009</v>
      </c>
      <c r="E67" s="11" t="s">
        <v>14</v>
      </c>
      <c r="F67" t="s">
        <v>26</v>
      </c>
      <c r="G67" t="s">
        <v>27</v>
      </c>
    </row>
    <row r="68" spans="1:10" x14ac:dyDescent="0.25">
      <c r="A68" s="3">
        <v>43996.5</v>
      </c>
      <c r="B68">
        <v>-241</v>
      </c>
      <c r="C68" t="s">
        <v>79</v>
      </c>
      <c r="D68" s="4">
        <f t="shared" si="0"/>
        <v>8465.7100000000009</v>
      </c>
      <c r="E68" s="13" t="s">
        <v>20</v>
      </c>
      <c r="F68" s="7" t="s">
        <v>41</v>
      </c>
    </row>
    <row r="69" spans="1:10" x14ac:dyDescent="0.25">
      <c r="A69" s="3">
        <v>43997.5</v>
      </c>
      <c r="B69">
        <v>-74</v>
      </c>
      <c r="C69" t="s">
        <v>28</v>
      </c>
      <c r="D69" s="4">
        <f t="shared" si="0"/>
        <v>8391.7100000000009</v>
      </c>
      <c r="E69" s="12" t="s">
        <v>18</v>
      </c>
      <c r="F69" t="s">
        <v>28</v>
      </c>
    </row>
    <row r="70" spans="1:10" x14ac:dyDescent="0.25">
      <c r="A70" s="3">
        <v>44005.5</v>
      </c>
      <c r="B70">
        <v>320</v>
      </c>
      <c r="C70" t="s">
        <v>80</v>
      </c>
      <c r="D70" s="4">
        <f t="shared" si="0"/>
        <v>8711.7100000000009</v>
      </c>
      <c r="E70" s="9" t="s">
        <v>9</v>
      </c>
      <c r="F70" s="6" t="s">
        <v>10</v>
      </c>
    </row>
    <row r="71" spans="1:10" x14ac:dyDescent="0.25">
      <c r="A71" s="3">
        <v>44006</v>
      </c>
      <c r="B71">
        <v>150</v>
      </c>
      <c r="C71" t="s">
        <v>81</v>
      </c>
      <c r="D71" s="4">
        <f t="shared" si="0"/>
        <v>8861.7100000000009</v>
      </c>
      <c r="E71" s="15" t="s">
        <v>45</v>
      </c>
    </row>
    <row r="72" spans="1:10" x14ac:dyDescent="0.25">
      <c r="A72" s="3">
        <v>44006</v>
      </c>
      <c r="B72">
        <v>50</v>
      </c>
      <c r="C72" t="s">
        <v>82</v>
      </c>
      <c r="D72" s="4">
        <f t="shared" si="0"/>
        <v>8911.7100000000009</v>
      </c>
      <c r="E72" s="15" t="s">
        <v>45</v>
      </c>
    </row>
    <row r="73" spans="1:10" x14ac:dyDescent="0.25">
      <c r="A73" s="3">
        <v>44006</v>
      </c>
      <c r="B73">
        <v>-1.21</v>
      </c>
      <c r="C73" t="s">
        <v>66</v>
      </c>
      <c r="D73" s="4">
        <f>D72+B73</f>
        <v>8910.5000000000018</v>
      </c>
      <c r="E73" s="12" t="s">
        <v>18</v>
      </c>
      <c r="F73" t="s">
        <v>28</v>
      </c>
    </row>
    <row r="74" spans="1:10" ht="15.75" thickBot="1" x14ac:dyDescent="0.3"/>
    <row r="75" spans="1:10" ht="15.75" thickBot="1" x14ac:dyDescent="0.3">
      <c r="A75" s="20" t="s">
        <v>11</v>
      </c>
      <c r="B75" s="21" t="s">
        <v>83</v>
      </c>
      <c r="C75" s="21" t="s">
        <v>84</v>
      </c>
      <c r="D75" s="22"/>
      <c r="E75" s="22"/>
      <c r="F75" s="23"/>
    </row>
    <row r="76" spans="1:10" x14ac:dyDescent="0.25">
      <c r="A76" s="24"/>
      <c r="B76" s="25">
        <v>1</v>
      </c>
      <c r="C76" s="26" t="s">
        <v>85</v>
      </c>
      <c r="D76" t="s">
        <v>86</v>
      </c>
      <c r="E76" s="27">
        <v>0</v>
      </c>
      <c r="F76" s="28"/>
    </row>
    <row r="77" spans="1:10" x14ac:dyDescent="0.25">
      <c r="A77" s="24"/>
      <c r="B77" s="25"/>
      <c r="C77" s="26"/>
      <c r="D77" t="s">
        <v>87</v>
      </c>
      <c r="E77" s="27">
        <v>0</v>
      </c>
      <c r="F77" s="29"/>
    </row>
    <row r="78" spans="1:10" ht="15.75" thickBot="1" x14ac:dyDescent="0.3">
      <c r="A78" s="30"/>
      <c r="B78" s="31"/>
      <c r="C78" s="32"/>
      <c r="D78" s="33" t="s">
        <v>88</v>
      </c>
      <c r="E78" s="34">
        <f>SUBTOTAL(9,E76:E77)</f>
        <v>0</v>
      </c>
      <c r="F78" s="35"/>
    </row>
    <row r="79" spans="1:10" ht="15.75" thickBot="1" x14ac:dyDescent="0.3"/>
    <row r="80" spans="1:10" x14ac:dyDescent="0.25">
      <c r="A80" s="36" t="s">
        <v>89</v>
      </c>
      <c r="B80" s="37" t="s">
        <v>90</v>
      </c>
      <c r="C80" s="38" t="s">
        <v>91</v>
      </c>
      <c r="D80" s="38"/>
      <c r="E80" s="38"/>
      <c r="F80" s="39" t="s">
        <v>1</v>
      </c>
      <c r="G80" s="40" t="s">
        <v>92</v>
      </c>
      <c r="H80" s="41"/>
      <c r="I80" s="41"/>
      <c r="J80" s="42"/>
    </row>
    <row r="81" spans="1:10" ht="15.75" thickBot="1" x14ac:dyDescent="0.3">
      <c r="A81" s="43"/>
      <c r="B81" s="44"/>
      <c r="C81" s="45"/>
      <c r="D81" s="45"/>
      <c r="E81" s="45"/>
      <c r="F81" s="46"/>
      <c r="G81" s="47" t="s">
        <v>50</v>
      </c>
      <c r="H81" s="48"/>
      <c r="I81" s="49" t="s">
        <v>93</v>
      </c>
      <c r="J81" s="50"/>
    </row>
    <row r="82" spans="1:10" x14ac:dyDescent="0.25">
      <c r="A82" s="43"/>
      <c r="B82" s="51" t="s">
        <v>94</v>
      </c>
      <c r="D82"/>
      <c r="E82">
        <v>0</v>
      </c>
      <c r="F82" s="27">
        <v>0</v>
      </c>
      <c r="G82" s="52" t="s">
        <v>95</v>
      </c>
      <c r="H82" s="53" t="s">
        <v>95</v>
      </c>
      <c r="I82" s="52" t="s">
        <v>95</v>
      </c>
      <c r="J82" s="54" t="s">
        <v>95</v>
      </c>
    </row>
    <row r="83" spans="1:10" x14ac:dyDescent="0.25">
      <c r="A83" s="43"/>
      <c r="B83" s="25" t="s">
        <v>96</v>
      </c>
      <c r="C83" s="55" t="s">
        <v>88</v>
      </c>
      <c r="D83" s="55"/>
      <c r="E83" s="55">
        <f>SUM(E84:E85)</f>
        <v>0</v>
      </c>
      <c r="F83" s="56">
        <f>F84+F85</f>
        <v>419.64</v>
      </c>
      <c r="G83" s="57">
        <f>H83/F83</f>
        <v>0.57106090935087217</v>
      </c>
      <c r="H83" s="58">
        <f>H84+H85</f>
        <v>239.64</v>
      </c>
      <c r="I83" s="57">
        <f>I84</f>
        <v>0.58064516129032262</v>
      </c>
      <c r="J83" s="59">
        <f>J84</f>
        <v>180</v>
      </c>
    </row>
    <row r="84" spans="1:10" x14ac:dyDescent="0.25">
      <c r="A84" s="43"/>
      <c r="B84" s="25"/>
      <c r="C84" t="s">
        <v>26</v>
      </c>
      <c r="D84"/>
      <c r="F84" s="27">
        <f>B14+B32+B33+B47+B50+B49+B58+B59+B60+B67</f>
        <v>310</v>
      </c>
      <c r="G84" s="60">
        <f>H84/F84</f>
        <v>0.41935483870967744</v>
      </c>
      <c r="H84" s="61">
        <f>B32+B50+B60+B59</f>
        <v>130</v>
      </c>
      <c r="I84" s="60">
        <f>J84/F84</f>
        <v>0.58064516129032262</v>
      </c>
      <c r="J84" s="62">
        <f>B14+B33+B49+B47+B58+B67</f>
        <v>180</v>
      </c>
    </row>
    <row r="85" spans="1:10" x14ac:dyDescent="0.25">
      <c r="A85" s="43"/>
      <c r="B85" s="25"/>
      <c r="C85" s="63" t="s">
        <v>97</v>
      </c>
      <c r="D85" s="64" t="s">
        <v>98</v>
      </c>
      <c r="E85" s="65">
        <f>SUBTOTAL(9,E86:E87)</f>
        <v>0</v>
      </c>
      <c r="F85" s="66">
        <f>SUBTOTAL(9,F86:F87)</f>
        <v>109.64</v>
      </c>
      <c r="G85" s="67">
        <v>1</v>
      </c>
      <c r="H85" s="68">
        <f>H86+H87</f>
        <v>109.64</v>
      </c>
      <c r="I85" s="67">
        <v>0</v>
      </c>
      <c r="J85" s="69">
        <v>0</v>
      </c>
    </row>
    <row r="86" spans="1:10" x14ac:dyDescent="0.25">
      <c r="A86" s="43"/>
      <c r="B86" s="25"/>
      <c r="C86" s="63"/>
      <c r="D86" t="s">
        <v>99</v>
      </c>
      <c r="F86" s="27">
        <f>B48</f>
        <v>100</v>
      </c>
      <c r="G86" s="70">
        <v>1</v>
      </c>
      <c r="H86" s="61">
        <f>F86</f>
        <v>100</v>
      </c>
      <c r="I86" s="70">
        <v>0</v>
      </c>
      <c r="J86" s="62">
        <v>0</v>
      </c>
    </row>
    <row r="87" spans="1:10" ht="15.75" thickBot="1" x14ac:dyDescent="0.3">
      <c r="A87" s="71"/>
      <c r="B87" s="72"/>
      <c r="C87" s="73"/>
      <c r="D87" s="74" t="s">
        <v>100</v>
      </c>
      <c r="E87" s="74"/>
      <c r="F87" s="75">
        <f>B21</f>
        <v>9.64</v>
      </c>
      <c r="G87" s="76">
        <v>1</v>
      </c>
      <c r="H87" s="77">
        <f>F87</f>
        <v>9.64</v>
      </c>
      <c r="I87" s="76">
        <v>0</v>
      </c>
      <c r="J87" s="78">
        <v>0</v>
      </c>
    </row>
    <row r="88" spans="1:10" ht="15.75" thickBot="1" x14ac:dyDescent="0.3"/>
    <row r="89" spans="1:10" ht="15.75" thickBot="1" x14ac:dyDescent="0.3">
      <c r="A89" s="79" t="s">
        <v>9</v>
      </c>
      <c r="B89" s="80" t="s">
        <v>10</v>
      </c>
      <c r="C89" s="81" t="s">
        <v>101</v>
      </c>
      <c r="D89" s="81"/>
      <c r="E89" s="82">
        <f>B2+B3+B11</f>
        <v>-348.90999999999997</v>
      </c>
    </row>
    <row r="90" spans="1:10" x14ac:dyDescent="0.25">
      <c r="A90" s="83"/>
      <c r="B90" s="84"/>
      <c r="C90" t="s">
        <v>102</v>
      </c>
      <c r="D90"/>
      <c r="E90" s="85">
        <f>B4+B5+B6+B7+B8+B9+B10+B12+B13+B16+B19+B20+B23+B25+B26+B35+B37+B70</f>
        <v>720</v>
      </c>
      <c r="G90" s="79" t="s">
        <v>9</v>
      </c>
      <c r="H90" s="86" t="s">
        <v>101</v>
      </c>
      <c r="I90" s="81">
        <f>B2+B3+B11+B17+B18</f>
        <v>-442.79999999999995</v>
      </c>
    </row>
    <row r="91" spans="1:10" ht="30.75" thickBot="1" x14ac:dyDescent="0.3">
      <c r="A91" s="83"/>
      <c r="B91" s="87"/>
      <c r="C91" s="88" t="s">
        <v>103</v>
      </c>
      <c r="D91" s="88"/>
      <c r="E91" s="89">
        <f>+E89+E90</f>
        <v>371.09000000000003</v>
      </c>
      <c r="G91" s="83"/>
      <c r="H91" s="90" t="s">
        <v>104</v>
      </c>
      <c r="I91">
        <f>B4+B5+B6+B7+B8+B9+B10+B12+B13+B16+B19+B20+B23+B25+B26+B34+B35+B36+B37+B70</f>
        <v>931.96</v>
      </c>
    </row>
    <row r="92" spans="1:10" ht="15" customHeight="1" x14ac:dyDescent="0.25">
      <c r="A92" s="83"/>
      <c r="B92" s="80" t="s">
        <v>105</v>
      </c>
      <c r="C92" s="81" t="s">
        <v>101</v>
      </c>
      <c r="D92" s="81"/>
      <c r="E92" s="82"/>
      <c r="G92" s="83"/>
      <c r="H92" s="91" t="s">
        <v>106</v>
      </c>
      <c r="I92" s="88">
        <f>I91+I90</f>
        <v>489.16000000000008</v>
      </c>
    </row>
    <row r="93" spans="1:10" x14ac:dyDescent="0.25">
      <c r="A93" s="83"/>
      <c r="B93" s="84"/>
      <c r="C93" t="s">
        <v>102</v>
      </c>
      <c r="D93"/>
      <c r="E93" s="85"/>
    </row>
    <row r="94" spans="1:10" x14ac:dyDescent="0.25">
      <c r="A94" s="83"/>
      <c r="B94" s="87"/>
      <c r="C94" s="88"/>
      <c r="D94" s="88"/>
      <c r="E94" s="89"/>
    </row>
    <row r="95" spans="1:10" x14ac:dyDescent="0.25">
      <c r="A95" s="83"/>
      <c r="B95" s="92" t="s">
        <v>107</v>
      </c>
      <c r="C95" s="93" t="s">
        <v>108</v>
      </c>
      <c r="D95" s="94" t="s">
        <v>101</v>
      </c>
      <c r="E95" s="95">
        <v>-199.39</v>
      </c>
    </row>
    <row r="96" spans="1:10" ht="30" x14ac:dyDescent="0.25">
      <c r="A96" s="83"/>
      <c r="B96" s="92"/>
      <c r="C96" s="93"/>
      <c r="D96" s="96" t="s">
        <v>102</v>
      </c>
      <c r="E96" s="97">
        <f>B36</f>
        <v>161.96</v>
      </c>
    </row>
    <row r="97" spans="1:5" x14ac:dyDescent="0.25">
      <c r="A97" s="83"/>
      <c r="B97" s="92"/>
      <c r="C97" s="98"/>
      <c r="D97" s="99" t="s">
        <v>103</v>
      </c>
      <c r="E97" s="100">
        <f>E95+E96</f>
        <v>-37.429999999999978</v>
      </c>
    </row>
    <row r="98" spans="1:5" x14ac:dyDescent="0.25">
      <c r="A98" s="83"/>
      <c r="B98" s="92"/>
      <c r="C98" s="101" t="s">
        <v>109</v>
      </c>
      <c r="D98" s="102" t="s">
        <v>110</v>
      </c>
      <c r="E98" s="103">
        <f>B17+B18</f>
        <v>-93.89</v>
      </c>
    </row>
    <row r="99" spans="1:5" x14ac:dyDescent="0.25">
      <c r="A99" s="83"/>
      <c r="B99" s="92"/>
      <c r="C99" s="104"/>
      <c r="D99" t="s">
        <v>102</v>
      </c>
      <c r="E99" s="85">
        <f>0</f>
        <v>0</v>
      </c>
    </row>
    <row r="100" spans="1:5" x14ac:dyDescent="0.25">
      <c r="A100" s="83"/>
      <c r="B100" s="92"/>
      <c r="C100" s="105"/>
      <c r="D100" s="88" t="s">
        <v>103</v>
      </c>
      <c r="E100" s="89">
        <f>E98+E99</f>
        <v>-93.89</v>
      </c>
    </row>
    <row r="101" spans="1:5" x14ac:dyDescent="0.25">
      <c r="A101" s="83"/>
      <c r="B101" s="92"/>
      <c r="C101" s="106" t="s">
        <v>100</v>
      </c>
      <c r="D101" s="65" t="s">
        <v>103</v>
      </c>
      <c r="E101" s="107">
        <f>B34</f>
        <v>50</v>
      </c>
    </row>
    <row r="102" spans="1:5" ht="15.75" thickBot="1" x14ac:dyDescent="0.3">
      <c r="A102" s="83"/>
      <c r="B102" s="108"/>
      <c r="C102" s="109" t="s">
        <v>88</v>
      </c>
      <c r="D102" s="110" t="s">
        <v>103</v>
      </c>
      <c r="E102" s="111">
        <f>E100+E97</f>
        <v>-131.32</v>
      </c>
    </row>
    <row r="103" spans="1:5" ht="15.75" thickBot="1" x14ac:dyDescent="0.3">
      <c r="A103" s="112"/>
      <c r="B103" s="113" t="s">
        <v>88</v>
      </c>
      <c r="C103" s="113"/>
      <c r="D103" s="113"/>
      <c r="E103" s="114">
        <f>+E91+E102</f>
        <v>239.77000000000004</v>
      </c>
    </row>
    <row r="104" spans="1:5" x14ac:dyDescent="0.25">
      <c r="D104"/>
    </row>
    <row r="105" spans="1:5" x14ac:dyDescent="0.25">
      <c r="D105"/>
    </row>
    <row r="106" spans="1:5" ht="15.75" thickBot="1" x14ac:dyDescent="0.3">
      <c r="D106"/>
    </row>
    <row r="107" spans="1:5" x14ac:dyDescent="0.25">
      <c r="A107" s="115" t="s">
        <v>45</v>
      </c>
      <c r="B107" s="116" t="s">
        <v>111</v>
      </c>
      <c r="C107" s="116"/>
      <c r="D107" s="116"/>
      <c r="E107" s="117">
        <v>13</v>
      </c>
    </row>
    <row r="108" spans="1:5" x14ac:dyDescent="0.25">
      <c r="A108" s="118"/>
      <c r="B108" s="119" t="s">
        <v>112</v>
      </c>
      <c r="C108" s="120"/>
      <c r="D108" s="120"/>
      <c r="E108" s="121">
        <v>44</v>
      </c>
    </row>
    <row r="109" spans="1:5" ht="15.75" thickBot="1" x14ac:dyDescent="0.3">
      <c r="A109" s="122"/>
      <c r="B109" s="123" t="s">
        <v>113</v>
      </c>
      <c r="C109" s="124"/>
      <c r="D109" s="125"/>
      <c r="E109" s="126">
        <f>B27+B28+B29+B30+B38+B39+B41+B42+B43+B40+B44+B45+B51+B52+B53+B54+B55+B56+B61+B62+B63+B64+B65+B71+B72</f>
        <v>1044.98</v>
      </c>
    </row>
    <row r="110" spans="1:5" x14ac:dyDescent="0.25">
      <c r="D110"/>
    </row>
    <row r="111" spans="1:5" x14ac:dyDescent="0.25">
      <c r="B111" s="127" t="s">
        <v>114</v>
      </c>
      <c r="C111" s="128" t="s">
        <v>115</v>
      </c>
    </row>
    <row r="112" spans="1:5" x14ac:dyDescent="0.25">
      <c r="B112" s="129">
        <v>2019</v>
      </c>
      <c r="C112" s="129">
        <v>31</v>
      </c>
    </row>
    <row r="113" spans="1:6" x14ac:dyDescent="0.25">
      <c r="B113" s="129" t="s">
        <v>116</v>
      </c>
      <c r="C113" s="129">
        <v>34</v>
      </c>
    </row>
    <row r="114" spans="1:6" x14ac:dyDescent="0.25">
      <c r="B114" s="129" t="s">
        <v>117</v>
      </c>
      <c r="C114" s="129">
        <v>42</v>
      </c>
    </row>
    <row r="115" spans="1:6" x14ac:dyDescent="0.25">
      <c r="B115" s="129" t="s">
        <v>118</v>
      </c>
      <c r="C115" s="129">
        <v>42</v>
      </c>
    </row>
    <row r="116" spans="1:6" x14ac:dyDescent="0.25">
      <c r="B116" s="129" t="s">
        <v>119</v>
      </c>
      <c r="C116" s="129">
        <v>42</v>
      </c>
    </row>
    <row r="117" spans="1:6" x14ac:dyDescent="0.25">
      <c r="B117" s="129" t="s">
        <v>120</v>
      </c>
      <c r="C117" s="129">
        <v>42</v>
      </c>
    </row>
    <row r="118" spans="1:6" x14ac:dyDescent="0.25">
      <c r="B118" s="129" t="s">
        <v>121</v>
      </c>
      <c r="C118" s="129">
        <v>44</v>
      </c>
    </row>
    <row r="120" spans="1:6" ht="15.75" thickBot="1" x14ac:dyDescent="0.3"/>
    <row r="121" spans="1:6" ht="15" customHeight="1" x14ac:dyDescent="0.25">
      <c r="A121" s="130" t="s">
        <v>122</v>
      </c>
      <c r="B121" s="131" t="s">
        <v>123</v>
      </c>
      <c r="C121" s="132"/>
      <c r="D121" s="133">
        <f>B22</f>
        <v>-78.53</v>
      </c>
      <c r="E121" s="134">
        <f>D121/D123</f>
        <v>0.39563705980150132</v>
      </c>
    </row>
    <row r="122" spans="1:6" ht="15.75" thickBot="1" x14ac:dyDescent="0.3">
      <c r="A122" s="135"/>
      <c r="B122" s="136" t="s">
        <v>124</v>
      </c>
      <c r="C122" s="137"/>
      <c r="D122" s="138">
        <f>B15+B31+B46+B57+B66+B69+B73</f>
        <v>-119.96</v>
      </c>
      <c r="E122" s="139">
        <f>D122/D123</f>
        <v>0.60436294019849857</v>
      </c>
      <c r="F122" s="140"/>
    </row>
    <row r="123" spans="1:6" ht="15.75" thickBot="1" x14ac:dyDescent="0.3">
      <c r="A123" s="141"/>
      <c r="B123" s="142" t="s">
        <v>88</v>
      </c>
      <c r="C123" s="142"/>
      <c r="D123" s="143">
        <f>SUBTOTAL(9,D121:D122)</f>
        <v>-198.49</v>
      </c>
    </row>
    <row r="124" spans="1:6" ht="15.75" thickBot="1" x14ac:dyDescent="0.3"/>
    <row r="125" spans="1:6" x14ac:dyDescent="0.25">
      <c r="A125" s="144" t="s">
        <v>125</v>
      </c>
      <c r="B125" s="145" t="s">
        <v>89</v>
      </c>
      <c r="C125" s="145"/>
      <c r="D125" s="146">
        <f>F83</f>
        <v>419.64</v>
      </c>
    </row>
    <row r="126" spans="1:6" x14ac:dyDescent="0.25">
      <c r="A126" s="147"/>
      <c r="B126" s="148" t="s">
        <v>45</v>
      </c>
      <c r="C126" s="148"/>
      <c r="D126" s="149">
        <f>E109</f>
        <v>1044.98</v>
      </c>
    </row>
    <row r="127" spans="1:6" x14ac:dyDescent="0.25">
      <c r="A127" s="147"/>
      <c r="B127" s="148" t="s">
        <v>9</v>
      </c>
      <c r="C127" s="148"/>
      <c r="D127" s="149">
        <f>I92</f>
        <v>489.16000000000008</v>
      </c>
    </row>
    <row r="128" spans="1:6" x14ac:dyDescent="0.25">
      <c r="A128" s="147"/>
      <c r="B128" s="148" t="s">
        <v>20</v>
      </c>
      <c r="C128" s="148"/>
      <c r="D128" s="149">
        <v>0</v>
      </c>
    </row>
    <row r="129" spans="1:4" ht="15.75" thickBot="1" x14ac:dyDescent="0.3">
      <c r="A129" s="150"/>
      <c r="B129" s="151" t="s">
        <v>88</v>
      </c>
      <c r="C129" s="152">
        <f>SUM(C125:C128)</f>
        <v>0</v>
      </c>
      <c r="D129" s="152">
        <f>SUM(D125:D128)</f>
        <v>1953.78</v>
      </c>
    </row>
    <row r="130" spans="1:4" ht="15.75" thickBot="1" x14ac:dyDescent="0.3"/>
    <row r="131" spans="1:4" x14ac:dyDescent="0.25">
      <c r="A131" s="144" t="s">
        <v>126</v>
      </c>
      <c r="B131" s="153" t="s">
        <v>11</v>
      </c>
      <c r="C131" s="154">
        <v>0</v>
      </c>
    </row>
    <row r="132" spans="1:4" ht="30" x14ac:dyDescent="0.25">
      <c r="A132" s="147"/>
      <c r="B132" s="155" t="s">
        <v>18</v>
      </c>
      <c r="C132" s="156">
        <f>D123</f>
        <v>-198.49</v>
      </c>
    </row>
    <row r="133" spans="1:4" ht="15.75" thickBot="1" x14ac:dyDescent="0.3">
      <c r="A133" s="150"/>
      <c r="B133" s="157" t="s">
        <v>88</v>
      </c>
      <c r="C133" s="158">
        <f>SUM(C131:C132)</f>
        <v>-198.49</v>
      </c>
    </row>
    <row r="135" spans="1:4" x14ac:dyDescent="0.25">
      <c r="B135" t="s">
        <v>127</v>
      </c>
      <c r="C135" s="159">
        <v>1953.78</v>
      </c>
    </row>
    <row r="136" spans="1:4" x14ac:dyDescent="0.25">
      <c r="B136" t="s">
        <v>128</v>
      </c>
      <c r="C136" s="159">
        <v>-198.49</v>
      </c>
    </row>
    <row r="139" spans="1:4" ht="15.75" thickBot="1" x14ac:dyDescent="0.3"/>
    <row r="140" spans="1:4" ht="48" customHeight="1" x14ac:dyDescent="0.25">
      <c r="B140" s="160" t="s">
        <v>89</v>
      </c>
      <c r="C140" s="160">
        <v>419.64</v>
      </c>
      <c r="D140" s="146">
        <f>F98</f>
        <v>0</v>
      </c>
    </row>
    <row r="141" spans="1:4" ht="28.5" customHeight="1" x14ac:dyDescent="0.25">
      <c r="B141" s="155" t="s">
        <v>45</v>
      </c>
      <c r="C141" s="155">
        <v>1044.98</v>
      </c>
      <c r="D141" s="149">
        <f>E134</f>
        <v>0</v>
      </c>
    </row>
    <row r="142" spans="1:4" x14ac:dyDescent="0.25">
      <c r="B142" t="s">
        <v>9</v>
      </c>
      <c r="C142" s="155">
        <v>489.16000000000008</v>
      </c>
      <c r="D142" s="149">
        <f>I107</f>
        <v>0</v>
      </c>
    </row>
    <row r="143" spans="1:4" x14ac:dyDescent="0.25">
      <c r="B143" t="s">
        <v>20</v>
      </c>
      <c r="C143" s="155">
        <v>0</v>
      </c>
      <c r="D143" s="149">
        <v>0</v>
      </c>
    </row>
  </sheetData>
  <mergeCells count="30">
    <mergeCell ref="A131:A133"/>
    <mergeCell ref="A107:A109"/>
    <mergeCell ref="B107:D107"/>
    <mergeCell ref="B108:D108"/>
    <mergeCell ref="B109:D109"/>
    <mergeCell ref="A121:A123"/>
    <mergeCell ref="A125:A129"/>
    <mergeCell ref="B125:C125"/>
    <mergeCell ref="B126:C126"/>
    <mergeCell ref="B127:C127"/>
    <mergeCell ref="B128:C128"/>
    <mergeCell ref="A89:A103"/>
    <mergeCell ref="B89:B91"/>
    <mergeCell ref="G90:G92"/>
    <mergeCell ref="B92:B94"/>
    <mergeCell ref="B95:B102"/>
    <mergeCell ref="C95:C97"/>
    <mergeCell ref="C98:C100"/>
    <mergeCell ref="F80:F81"/>
    <mergeCell ref="G80:J80"/>
    <mergeCell ref="G81:H81"/>
    <mergeCell ref="I81:J81"/>
    <mergeCell ref="B83:B87"/>
    <mergeCell ref="C85:C87"/>
    <mergeCell ref="A75:A78"/>
    <mergeCell ref="B76:B78"/>
    <mergeCell ref="C76:C78"/>
    <mergeCell ref="A80:A87"/>
    <mergeCell ref="B80:B81"/>
    <mergeCell ref="C80:E8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 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</dc:creator>
  <cp:lastModifiedBy>Álvaro</cp:lastModifiedBy>
  <dcterms:created xsi:type="dcterms:W3CDTF">2020-09-21T19:22:11Z</dcterms:created>
  <dcterms:modified xsi:type="dcterms:W3CDTF">2020-09-21T19:26:38Z</dcterms:modified>
</cp:coreProperties>
</file>